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\NDC Dropbox\mapdata\Vista City 2021\kit\"/>
    </mc:Choice>
  </mc:AlternateContent>
  <xr:revisionPtr revIDLastSave="0" documentId="8_{ED439E10-2238-44D9-97BC-779714A2C4A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Assignments!$B$4:$P$69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F18" i="2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69" i="1"/>
  <c r="L7" i="2"/>
  <c r="F21" i="2"/>
  <c r="F20" i="2"/>
  <c r="F19" i="2"/>
  <c r="F17" i="2"/>
  <c r="F16" i="2"/>
  <c r="F15" i="2"/>
  <c r="F14" i="2"/>
  <c r="F13" i="2"/>
  <c r="F12" i="2"/>
  <c r="F11" i="2"/>
  <c r="F10" i="2"/>
  <c r="F8" i="2"/>
  <c r="K2" i="1" s="1"/>
  <c r="F22" i="2" l="1"/>
  <c r="L22" i="2" s="1"/>
  <c r="L17" i="2"/>
  <c r="L20" i="2"/>
  <c r="L16" i="2"/>
  <c r="L18" i="2"/>
  <c r="L12" i="2"/>
  <c r="L21" i="2"/>
  <c r="L11" i="2"/>
  <c r="L13" i="2"/>
  <c r="L14" i="2"/>
  <c r="E22" i="2"/>
  <c r="D22" i="2"/>
  <c r="E21" i="2"/>
  <c r="D21" i="2"/>
  <c r="C21" i="2"/>
  <c r="G21" i="2" s="1"/>
  <c r="E20" i="2"/>
  <c r="D20" i="2"/>
  <c r="C20" i="2"/>
  <c r="E19" i="2"/>
  <c r="D19" i="2"/>
  <c r="C19" i="2"/>
  <c r="E18" i="2"/>
  <c r="D18" i="2"/>
  <c r="C18" i="2"/>
  <c r="E17" i="2"/>
  <c r="D17" i="2"/>
  <c r="C17" i="2"/>
  <c r="G17" i="2" s="1"/>
  <c r="E16" i="2"/>
  <c r="D16" i="2"/>
  <c r="C16" i="2"/>
  <c r="E15" i="2"/>
  <c r="D15" i="2"/>
  <c r="C15" i="2"/>
  <c r="E14" i="2"/>
  <c r="D14" i="2"/>
  <c r="C14" i="2"/>
  <c r="E13" i="2"/>
  <c r="D13" i="2"/>
  <c r="C13" i="2"/>
  <c r="G13" i="2" s="1"/>
  <c r="E12" i="2"/>
  <c r="D12" i="2"/>
  <c r="C12" i="2"/>
  <c r="E11" i="2"/>
  <c r="D11" i="2"/>
  <c r="C11" i="2"/>
  <c r="G11" i="2" s="1"/>
  <c r="E10" i="2"/>
  <c r="D10" i="2"/>
  <c r="C10" i="2"/>
  <c r="E8" i="2"/>
  <c r="D8" i="2"/>
  <c r="C8" i="2"/>
  <c r="C22" i="2"/>
  <c r="G22" i="2" s="1"/>
  <c r="C71" i="1"/>
  <c r="D71" i="1"/>
  <c r="E71" i="1"/>
  <c r="F71" i="1"/>
  <c r="G71" i="1"/>
  <c r="H71" i="1"/>
  <c r="I71" i="1"/>
  <c r="J71" i="1"/>
  <c r="K71" i="1"/>
  <c r="M71" i="1"/>
  <c r="N71" i="1"/>
  <c r="O71" i="1"/>
  <c r="G10" i="2" l="1"/>
  <c r="G14" i="2"/>
  <c r="G18" i="2"/>
  <c r="G15" i="2"/>
  <c r="G19" i="2"/>
  <c r="G12" i="2"/>
  <c r="G16" i="2"/>
  <c r="G20" i="2"/>
  <c r="H8" i="2"/>
  <c r="G1" i="2" s="1"/>
  <c r="L71" i="1"/>
  <c r="P71" i="1"/>
  <c r="F9" i="2" l="1"/>
  <c r="G8" i="2"/>
  <c r="M14" i="2"/>
  <c r="M13" i="2"/>
  <c r="M11" i="2"/>
  <c r="M18" i="2"/>
  <c r="M16" i="2"/>
  <c r="M12" i="2"/>
  <c r="M21" i="2"/>
  <c r="M17" i="2"/>
  <c r="M20" i="2"/>
  <c r="M22" i="2"/>
  <c r="L9" i="2" l="1"/>
  <c r="L2" i="1"/>
  <c r="K7" i="2"/>
  <c r="H2" i="1" l="1"/>
  <c r="K12" i="2"/>
  <c r="K14" i="2"/>
  <c r="K11" i="2"/>
  <c r="K18" i="2"/>
  <c r="K22" i="2"/>
  <c r="K16" i="2"/>
  <c r="K13" i="2"/>
  <c r="K17" i="2"/>
  <c r="K21" i="2"/>
  <c r="K20" i="2"/>
  <c r="E9" i="2" l="1"/>
  <c r="J7" i="2"/>
  <c r="I7" i="2"/>
  <c r="K9" i="2" l="1"/>
  <c r="I2" i="1"/>
  <c r="N13" i="2"/>
  <c r="I13" i="2" l="1"/>
  <c r="J13" i="2"/>
  <c r="N18" i="2"/>
  <c r="N22" i="2"/>
  <c r="N21" i="2"/>
  <c r="N20" i="2"/>
  <c r="N14" i="2"/>
  <c r="N12" i="2"/>
  <c r="N11" i="2"/>
  <c r="N16" i="2" l="1"/>
  <c r="N17" i="2"/>
  <c r="J12" i="2"/>
  <c r="I16" i="2"/>
  <c r="J16" i="2"/>
  <c r="I11" i="2"/>
  <c r="I14" i="2"/>
  <c r="I12" i="2"/>
  <c r="I21" i="2"/>
  <c r="I20" i="2"/>
  <c r="J14" i="2"/>
  <c r="I17" i="2"/>
  <c r="J18" i="2"/>
  <c r="B2" i="1"/>
  <c r="I18" i="2"/>
  <c r="E2" i="1"/>
  <c r="J22" i="2"/>
  <c r="J17" i="2"/>
  <c r="J21" i="2"/>
  <c r="J20" i="2"/>
  <c r="I22" i="2"/>
  <c r="J11" i="2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<sst xmlns="http://schemas.openxmlformats.org/spreadsheetml/2006/main" count="72" uniqueCount="54">
  <si>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</si>
  <si>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</si>
  <si>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</si>
  <si>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</si>
  <si>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</si>
  <si>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</si>
  <si>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</si>
  <si>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</si>
  <si>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</si>
  <si>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</si>
  <si>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</si>
  <si>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</si>
  <si>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</si>
  <si>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</si>
  <si>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</si>
  <si>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</si>
  <si>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</si>
  <si>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</si>
  <si>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</si>
  <si>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</si>
  <si>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</si>
  <si>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</si>
  <si>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</si>
  <si>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</si>
  <si>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</si>
  <si>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</si>
  <si>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</si>
  <si>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</si>
  <si>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</si>
  <si>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</si>
  <si>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</si>
  <si>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</si>
  <si>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</si>
  <si>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</si>
  <si>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</si>
  <si>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</si>
  <si>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</si>
  <si>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</si>
  <si>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</si>
  <si>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</si>
  <si>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</si>
  <si>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</si>
  <si>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</si>
  <si>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</si>
  <si>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</si>
  <si>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Total Est. Pop.</t>
  </si>
  <si>
    <t>Total Est. 2020 Population</t>
  </si>
  <si>
    <t>Nov. 2020 Registration</t>
  </si>
  <si>
    <t>Nov. 2020 Voters</t>
  </si>
  <si>
    <t>District (1-4)</t>
  </si>
  <si>
    <t>Tot.</t>
  </si>
  <si>
    <t>Asn.</t>
  </si>
  <si>
    <t>When complete, please email this file to vista@NDCresearch.com</t>
  </si>
  <si>
    <t>Vista 2021 Redistricting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</si>
</sst>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C15" sqref="C15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4</v>
      </c>
    </row>
    <row r="3" spans="1:8" x14ac:dyDescent="0.25">
      <c r="A3" s="2" t="s">
        <v>5</v>
      </c>
    </row>
    <row r="5" spans="1:8" x14ac:dyDescent="0.25">
      <c r="A5" s="2" t="s">
        <v>6</v>
      </c>
    </row>
    <row r="6" spans="1:8" x14ac:dyDescent="0.25">
      <c r="A6" s="2" t="s">
        <v>7</v>
      </c>
    </row>
    <row r="7" spans="1:8" x14ac:dyDescent="0.25">
      <c r="A7" s="2" t="s">
        <v>44</v>
      </c>
    </row>
    <row r="8" spans="1:8" x14ac:dyDescent="0.25">
      <c r="B8" s="2" t="s">
        <v>43</v>
      </c>
    </row>
    <row r="9" spans="1:8" x14ac:dyDescent="0.25">
      <c r="B9" s="2" t="s">
        <v>8</v>
      </c>
    </row>
    <row r="11" spans="1:8" x14ac:dyDescent="0.25">
      <c r="A11" s="1" t="s">
        <v>9</v>
      </c>
      <c r="B11" s="2" t="s">
        <v>10</v>
      </c>
    </row>
    <row r="12" spans="1:8" x14ac:dyDescent="0.25">
      <c r="B12" s="2" t="s">
        <v>11</v>
      </c>
      <c r="G12" s="3" t="s">
        <v>12</v>
      </c>
      <c r="H12" s="2" t="s">
        <v>13</v>
      </c>
    </row>
    <row r="14" spans="1:8" x14ac:dyDescent="0.25">
      <c r="A14" s="1" t="s">
        <v>14</v>
      </c>
    </row>
    <row r="15" spans="1:8" x14ac:dyDescent="0.25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1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6.5703125" style="36" bestFit="1" customWidth="1"/>
    <col min="3" max="4" width="6.28515625" style="36" customWidth="1"/>
    <col min="5" max="5" width="7.28515625" style="36" customWidth="1"/>
    <col min="6" max="6" width="6.28515625" style="36" bestFit="1" customWidth="1"/>
    <col min="7" max="7" width="6.28515625" style="41" customWidth="1"/>
    <col min="8" max="8" width="7.28515625" style="36" customWidth="1"/>
    <col min="9" max="10" width="6.28515625" style="36" customWidth="1"/>
    <col min="11" max="11" width="7.140625" style="36" customWidth="1"/>
    <col min="12" max="12" width="6.28515625" style="41" customWidth="1"/>
    <col min="13" max="13" width="6.28515625" style="36" customWidth="1"/>
    <col min="14" max="14" width="6.85546875" style="36" customWidth="1"/>
    <col min="15" max="20" width="6.28515625" style="36" customWidth="1"/>
    <col min="21" max="21" width="6.85546875" style="5"/>
    <col min="22" max="22" width="3.42578125" style="5" bestFit="1" customWidth="1"/>
    <col min="23" max="24" width="6.5703125" style="5" customWidth="1"/>
    <col min="25" max="25" width="3.5703125" style="5" customWidth="1"/>
    <col min="26" max="27" width="6.5703125" style="5" customWidth="1"/>
    <col min="28" max="28" width="3.5703125" style="5" customWidth="1"/>
    <col min="29" max="30" width="6.5703125" style="5" customWidth="1"/>
    <col min="31" max="31" width="3.5703125" style="5" customWidth="1"/>
    <col min="32" max="33" width="6.5703125" style="5" customWidth="1"/>
    <col min="34" max="16384" width="6.85546875" style="5"/>
  </cols>
  <sheetData>
    <row r="1" spans="1:20" ht="12.6" customHeight="1" thickBot="1" x14ac:dyDescent="0.25">
      <c r="A1" s="73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5"/>
      <c r="N1" s="5"/>
      <c r="O1" s="5"/>
      <c r="P1" s="5"/>
      <c r="Q1" s="5"/>
      <c r="R1" s="5"/>
      <c r="S1" s="5"/>
      <c r="T1" s="5"/>
    </row>
    <row r="2" spans="1:20" ht="12.75" thickBot="1" x14ac:dyDescent="0.25">
      <c r="A2" s="38" t="s">
        <v>33</v>
      </c>
      <c r="B2" s="37">
        <f>Results!$C$8</f>
        <v>0</v>
      </c>
      <c r="C2" s="37">
        <f>Results!$C$9</f>
        <v>-24678.5</v>
      </c>
      <c r="D2" s="38" t="s">
        <v>32</v>
      </c>
      <c r="E2" s="37">
        <f>Results!$D$8</f>
        <v>0</v>
      </c>
      <c r="F2" s="37">
        <f>Results!$D$9</f>
        <v>-24678.5</v>
      </c>
      <c r="G2" s="38" t="s">
        <v>34</v>
      </c>
      <c r="H2" s="37">
        <f>Results!$E$8</f>
        <v>0</v>
      </c>
      <c r="I2" s="37">
        <f>Results!$E$9</f>
        <v>-24678.5</v>
      </c>
      <c r="J2" s="38" t="s">
        <v>35</v>
      </c>
      <c r="K2" s="37">
        <f>Results!F8</f>
        <v>0</v>
      </c>
      <c r="L2" s="37">
        <f>Results!F9</f>
        <v>-24678.5</v>
      </c>
      <c r="M2" s="5"/>
      <c r="N2" s="5"/>
      <c r="O2" s="5"/>
      <c r="P2" s="5"/>
      <c r="Q2" s="5"/>
      <c r="R2" s="5"/>
      <c r="S2" s="5"/>
      <c r="T2" s="5"/>
    </row>
    <row r="3" spans="1:20" x14ac:dyDescent="0.2">
      <c r="G3" s="36"/>
      <c r="L3" s="36"/>
    </row>
    <row r="4" spans="1:20" ht="13.5" customHeight="1" x14ac:dyDescent="0.2">
      <c r="A4" s="50"/>
      <c r="B4" s="61" t="s">
        <v>38</v>
      </c>
      <c r="C4" s="71" t="s">
        <v>45</v>
      </c>
      <c r="D4" s="68" t="s">
        <v>18</v>
      </c>
      <c r="E4" s="69"/>
      <c r="F4" s="69"/>
      <c r="G4" s="69"/>
      <c r="H4" s="69"/>
      <c r="I4" s="69" t="s">
        <v>47</v>
      </c>
      <c r="J4" s="69"/>
      <c r="K4" s="69"/>
      <c r="L4" s="69"/>
      <c r="M4" s="68" t="s">
        <v>48</v>
      </c>
      <c r="N4" s="69"/>
      <c r="O4" s="69"/>
      <c r="P4" s="70"/>
      <c r="Q4" s="5"/>
      <c r="R4" s="5"/>
      <c r="S4" s="5"/>
      <c r="T4" s="5"/>
    </row>
    <row r="5" spans="1:20" s="4" customFormat="1" ht="24" x14ac:dyDescent="0.2">
      <c r="A5" s="57" t="s">
        <v>49</v>
      </c>
      <c r="B5" s="58" t="s">
        <v>39</v>
      </c>
      <c r="C5" s="72"/>
      <c r="D5" s="63" t="s">
        <v>19</v>
      </c>
      <c r="E5" s="59" t="s">
        <v>20</v>
      </c>
      <c r="F5" s="59" t="s">
        <v>21</v>
      </c>
      <c r="G5" s="59" t="s">
        <v>41</v>
      </c>
      <c r="H5" s="62" t="s">
        <v>22</v>
      </c>
      <c r="I5" s="59" t="s">
        <v>50</v>
      </c>
      <c r="J5" s="59" t="s">
        <v>31</v>
      </c>
      <c r="K5" s="60" t="s">
        <v>51</v>
      </c>
      <c r="L5" s="60" t="s">
        <v>42</v>
      </c>
      <c r="M5" s="57" t="s">
        <v>50</v>
      </c>
      <c r="N5" s="60" t="s">
        <v>31</v>
      </c>
      <c r="O5" s="60" t="s">
        <v>51</v>
      </c>
      <c r="P5" s="64" t="s">
        <v>42</v>
      </c>
    </row>
    <row r="6" spans="1:20" x14ac:dyDescent="0.2">
      <c r="A6" s="51"/>
      <c r="B6" s="39">
        <v>1</v>
      </c>
      <c r="C6" s="54">
        <v>774</v>
      </c>
      <c r="D6" s="54">
        <v>512.28626499999996</v>
      </c>
      <c r="E6" s="39">
        <v>85.202995999999999</v>
      </c>
      <c r="F6" s="39">
        <v>368.18384400000002</v>
      </c>
      <c r="G6" s="39">
        <v>36.590910999999998</v>
      </c>
      <c r="H6" s="55">
        <v>17.726496000000001</v>
      </c>
      <c r="I6" s="39">
        <v>543</v>
      </c>
      <c r="J6" s="39">
        <v>124</v>
      </c>
      <c r="K6" s="40">
        <v>9</v>
      </c>
      <c r="L6" s="40">
        <f t="shared" ref="L6:L69" si="0">I6-J6-K6</f>
        <v>410</v>
      </c>
      <c r="M6" s="56">
        <v>485</v>
      </c>
      <c r="N6" s="40">
        <v>105</v>
      </c>
      <c r="O6" s="40">
        <v>9</v>
      </c>
      <c r="P6" s="52">
        <f t="shared" ref="P6:P69" si="1">M6-N6-O6</f>
        <v>371</v>
      </c>
      <c r="Q6" s="5"/>
      <c r="R6" s="5"/>
      <c r="S6" s="5"/>
      <c r="T6" s="5"/>
    </row>
    <row r="7" spans="1:20" x14ac:dyDescent="0.2">
      <c r="A7" s="53"/>
      <c r="B7" s="39">
        <v>2</v>
      </c>
      <c r="C7" s="54">
        <v>2842</v>
      </c>
      <c r="D7" s="54">
        <v>1293.3741910000001</v>
      </c>
      <c r="E7" s="39">
        <v>385.64114599999999</v>
      </c>
      <c r="F7" s="39">
        <v>756.42666599999995</v>
      </c>
      <c r="G7" s="39">
        <v>12.894736999999999</v>
      </c>
      <c r="H7" s="55">
        <v>103.41168</v>
      </c>
      <c r="I7" s="39">
        <v>1293</v>
      </c>
      <c r="J7" s="39">
        <v>476</v>
      </c>
      <c r="K7" s="40">
        <v>64</v>
      </c>
      <c r="L7" s="40">
        <f t="shared" si="0"/>
        <v>753</v>
      </c>
      <c r="M7" s="56">
        <v>1026</v>
      </c>
      <c r="N7" s="40">
        <v>333</v>
      </c>
      <c r="O7" s="40">
        <v>49</v>
      </c>
      <c r="P7" s="52">
        <f t="shared" si="1"/>
        <v>644</v>
      </c>
      <c r="Q7" s="5"/>
      <c r="R7" s="5"/>
      <c r="S7" s="5"/>
      <c r="T7" s="5"/>
    </row>
    <row r="8" spans="1:20" x14ac:dyDescent="0.2">
      <c r="A8" s="53"/>
      <c r="B8" s="39">
        <v>3</v>
      </c>
      <c r="C8" s="54">
        <v>2522</v>
      </c>
      <c r="D8" s="54">
        <v>1594.940047</v>
      </c>
      <c r="E8" s="39">
        <v>601.47998500000006</v>
      </c>
      <c r="F8" s="39">
        <v>820.98078199999998</v>
      </c>
      <c r="G8" s="39">
        <v>94.963150999999996</v>
      </c>
      <c r="H8" s="55">
        <v>77.516104999999996</v>
      </c>
      <c r="I8" s="39">
        <v>1283</v>
      </c>
      <c r="J8" s="39">
        <v>420</v>
      </c>
      <c r="K8" s="40">
        <v>36</v>
      </c>
      <c r="L8" s="40">
        <f t="shared" si="0"/>
        <v>827</v>
      </c>
      <c r="M8" s="56">
        <v>1026</v>
      </c>
      <c r="N8" s="40">
        <v>299</v>
      </c>
      <c r="O8" s="40">
        <v>29</v>
      </c>
      <c r="P8" s="52">
        <f t="shared" si="1"/>
        <v>698</v>
      </c>
      <c r="Q8" s="5"/>
      <c r="R8" s="5"/>
      <c r="S8" s="5"/>
      <c r="T8" s="5"/>
    </row>
    <row r="9" spans="1:20" x14ac:dyDescent="0.2">
      <c r="A9" s="53"/>
      <c r="B9" s="39">
        <v>4</v>
      </c>
      <c r="C9" s="54">
        <v>2931</v>
      </c>
      <c r="D9" s="54">
        <v>2155.005553</v>
      </c>
      <c r="E9" s="39">
        <v>1059.3589890000001</v>
      </c>
      <c r="F9" s="39">
        <v>870.86222499999997</v>
      </c>
      <c r="G9" s="39">
        <v>120.68182400000001</v>
      </c>
      <c r="H9" s="55">
        <v>91.102565999999996</v>
      </c>
      <c r="I9" s="39">
        <v>1431</v>
      </c>
      <c r="J9" s="39">
        <v>547</v>
      </c>
      <c r="K9" s="40">
        <v>43</v>
      </c>
      <c r="L9" s="40">
        <f t="shared" si="0"/>
        <v>841</v>
      </c>
      <c r="M9" s="56">
        <v>1093</v>
      </c>
      <c r="N9" s="40">
        <v>377</v>
      </c>
      <c r="O9" s="40">
        <v>36</v>
      </c>
      <c r="P9" s="52">
        <f t="shared" si="1"/>
        <v>680</v>
      </c>
      <c r="Q9" s="5"/>
      <c r="R9" s="5"/>
      <c r="S9" s="5"/>
      <c r="T9" s="5"/>
    </row>
    <row r="10" spans="1:20" x14ac:dyDescent="0.2">
      <c r="A10" s="51"/>
      <c r="B10" s="39">
        <v>5</v>
      </c>
      <c r="C10" s="54">
        <v>1276</v>
      </c>
      <c r="D10" s="54">
        <v>745.00019699999996</v>
      </c>
      <c r="E10" s="39">
        <v>435.00009799999998</v>
      </c>
      <c r="F10" s="39">
        <v>245.00010800000001</v>
      </c>
      <c r="G10" s="39">
        <v>50</v>
      </c>
      <c r="H10" s="55">
        <v>15</v>
      </c>
      <c r="I10" s="39">
        <v>627</v>
      </c>
      <c r="J10" s="39">
        <v>392</v>
      </c>
      <c r="K10" s="40">
        <v>14</v>
      </c>
      <c r="L10" s="40">
        <f t="shared" si="0"/>
        <v>221</v>
      </c>
      <c r="M10" s="56">
        <v>456</v>
      </c>
      <c r="N10" s="40">
        <v>270</v>
      </c>
      <c r="O10" s="40">
        <v>12</v>
      </c>
      <c r="P10" s="52">
        <f t="shared" si="1"/>
        <v>174</v>
      </c>
      <c r="Q10" s="5"/>
      <c r="R10" s="5"/>
      <c r="S10" s="5"/>
      <c r="T10" s="5"/>
    </row>
    <row r="11" spans="1:20" x14ac:dyDescent="0.2">
      <c r="A11" s="53"/>
      <c r="B11" s="39">
        <v>6</v>
      </c>
      <c r="C11" s="54">
        <v>693</v>
      </c>
      <c r="D11" s="54">
        <v>612.41499999999996</v>
      </c>
      <c r="E11" s="39">
        <v>105.089118</v>
      </c>
      <c r="F11" s="39">
        <v>414.52409399999999</v>
      </c>
      <c r="G11" s="39">
        <v>63.541752000000002</v>
      </c>
      <c r="H11" s="55">
        <v>29.260034999999998</v>
      </c>
      <c r="I11" s="39">
        <v>530</v>
      </c>
      <c r="J11" s="39">
        <v>68</v>
      </c>
      <c r="K11" s="40">
        <v>14</v>
      </c>
      <c r="L11" s="40">
        <f t="shared" si="0"/>
        <v>448</v>
      </c>
      <c r="M11" s="56">
        <v>468</v>
      </c>
      <c r="N11" s="40">
        <v>58</v>
      </c>
      <c r="O11" s="40">
        <v>13</v>
      </c>
      <c r="P11" s="52">
        <f t="shared" si="1"/>
        <v>397</v>
      </c>
      <c r="Q11" s="5"/>
      <c r="R11" s="5"/>
      <c r="S11" s="5"/>
      <c r="T11" s="5"/>
    </row>
    <row r="12" spans="1:20" x14ac:dyDescent="0.2">
      <c r="A12" s="53"/>
      <c r="B12" s="39">
        <v>7</v>
      </c>
      <c r="C12" s="54">
        <v>2564</v>
      </c>
      <c r="D12" s="54">
        <v>1340.0001050000001</v>
      </c>
      <c r="E12" s="39">
        <v>625.00010299999997</v>
      </c>
      <c r="F12" s="39">
        <v>604.99991599999998</v>
      </c>
      <c r="G12" s="39">
        <v>20</v>
      </c>
      <c r="H12" s="55">
        <v>75.000097999999994</v>
      </c>
      <c r="I12" s="39">
        <v>1216</v>
      </c>
      <c r="J12" s="39">
        <v>428</v>
      </c>
      <c r="K12" s="40">
        <v>23</v>
      </c>
      <c r="L12" s="40">
        <f t="shared" si="0"/>
        <v>765</v>
      </c>
      <c r="M12" s="56">
        <v>973</v>
      </c>
      <c r="N12" s="40">
        <v>318</v>
      </c>
      <c r="O12" s="40">
        <v>16</v>
      </c>
      <c r="P12" s="52">
        <f t="shared" si="1"/>
        <v>639</v>
      </c>
      <c r="Q12" s="5"/>
      <c r="R12" s="5"/>
      <c r="S12" s="5"/>
      <c r="T12" s="5"/>
    </row>
    <row r="13" spans="1:20" x14ac:dyDescent="0.2">
      <c r="A13" s="53"/>
      <c r="B13" s="39">
        <v>8</v>
      </c>
      <c r="C13" s="54">
        <v>3037</v>
      </c>
      <c r="D13" s="54">
        <v>2040.000223</v>
      </c>
      <c r="E13" s="39">
        <v>1260.000059</v>
      </c>
      <c r="F13" s="39">
        <v>670.00002700000005</v>
      </c>
      <c r="G13" s="39">
        <v>40.000100000000003</v>
      </c>
      <c r="H13" s="55">
        <v>50.000002000000002</v>
      </c>
      <c r="I13" s="39">
        <v>913</v>
      </c>
      <c r="J13" s="39">
        <v>476</v>
      </c>
      <c r="K13" s="40">
        <v>8</v>
      </c>
      <c r="L13" s="40">
        <f t="shared" si="0"/>
        <v>429</v>
      </c>
      <c r="M13" s="56">
        <v>657</v>
      </c>
      <c r="N13" s="40">
        <v>312</v>
      </c>
      <c r="O13" s="40">
        <v>4</v>
      </c>
      <c r="P13" s="52">
        <f t="shared" si="1"/>
        <v>341</v>
      </c>
      <c r="Q13" s="5"/>
      <c r="R13" s="5"/>
      <c r="S13" s="5"/>
      <c r="T13" s="5"/>
    </row>
    <row r="14" spans="1:20" x14ac:dyDescent="0.2">
      <c r="A14" s="51"/>
      <c r="B14" s="39">
        <v>9</v>
      </c>
      <c r="C14" s="54">
        <v>1430</v>
      </c>
      <c r="D14" s="54">
        <v>728.31405900000004</v>
      </c>
      <c r="E14" s="39">
        <v>456.75985200000002</v>
      </c>
      <c r="F14" s="39">
        <v>149.096384</v>
      </c>
      <c r="G14" s="39">
        <v>0</v>
      </c>
      <c r="H14" s="55">
        <v>122.45783400000001</v>
      </c>
      <c r="I14" s="39">
        <v>710</v>
      </c>
      <c r="J14" s="39">
        <v>445</v>
      </c>
      <c r="K14" s="40">
        <v>11</v>
      </c>
      <c r="L14" s="40">
        <f t="shared" si="0"/>
        <v>254</v>
      </c>
      <c r="M14" s="56">
        <v>524</v>
      </c>
      <c r="N14" s="40">
        <v>310</v>
      </c>
      <c r="O14" s="40">
        <v>8</v>
      </c>
      <c r="P14" s="52">
        <f t="shared" si="1"/>
        <v>206</v>
      </c>
      <c r="Q14" s="5"/>
      <c r="R14" s="5"/>
      <c r="S14" s="5"/>
      <c r="T14" s="5"/>
    </row>
    <row r="15" spans="1:20" x14ac:dyDescent="0.2">
      <c r="A15" s="53"/>
      <c r="B15" s="39">
        <v>10</v>
      </c>
      <c r="C15" s="54">
        <v>1144</v>
      </c>
      <c r="D15" s="54">
        <v>961.99477400000001</v>
      </c>
      <c r="E15" s="39">
        <v>434.07622199999997</v>
      </c>
      <c r="F15" s="39">
        <v>406.90001999999998</v>
      </c>
      <c r="G15" s="39">
        <v>54.166663999999997</v>
      </c>
      <c r="H15" s="55">
        <v>66.851853000000006</v>
      </c>
      <c r="I15" s="39">
        <v>485</v>
      </c>
      <c r="J15" s="39">
        <v>252</v>
      </c>
      <c r="K15" s="40">
        <v>10</v>
      </c>
      <c r="L15" s="40">
        <f t="shared" si="0"/>
        <v>223</v>
      </c>
      <c r="M15" s="56">
        <v>381</v>
      </c>
      <c r="N15" s="40">
        <v>184</v>
      </c>
      <c r="O15" s="40">
        <v>7</v>
      </c>
      <c r="P15" s="52">
        <f t="shared" si="1"/>
        <v>190</v>
      </c>
      <c r="Q15" s="5"/>
      <c r="R15" s="5"/>
      <c r="S15" s="5"/>
      <c r="T15" s="5"/>
    </row>
    <row r="16" spans="1:20" x14ac:dyDescent="0.2">
      <c r="A16" s="53"/>
      <c r="B16" s="39">
        <v>11</v>
      </c>
      <c r="C16" s="54">
        <v>796</v>
      </c>
      <c r="D16" s="54">
        <v>243.25774999999999</v>
      </c>
      <c r="E16" s="39">
        <v>31.568878000000002</v>
      </c>
      <c r="F16" s="39">
        <v>150.00008</v>
      </c>
      <c r="G16" s="39">
        <v>0</v>
      </c>
      <c r="H16" s="55">
        <v>61.688789</v>
      </c>
      <c r="I16" s="39">
        <v>383</v>
      </c>
      <c r="J16" s="39">
        <v>124</v>
      </c>
      <c r="K16" s="40">
        <v>14</v>
      </c>
      <c r="L16" s="40">
        <f t="shared" si="0"/>
        <v>245</v>
      </c>
      <c r="M16" s="56">
        <v>275</v>
      </c>
      <c r="N16" s="40">
        <v>86</v>
      </c>
      <c r="O16" s="40">
        <v>8</v>
      </c>
      <c r="P16" s="52">
        <f t="shared" si="1"/>
        <v>181</v>
      </c>
      <c r="Q16" s="5"/>
      <c r="R16" s="5"/>
      <c r="S16" s="5"/>
      <c r="T16" s="5"/>
    </row>
    <row r="17" spans="1:20" x14ac:dyDescent="0.2">
      <c r="A17" s="53"/>
      <c r="B17" s="39">
        <v>12</v>
      </c>
      <c r="C17" s="54">
        <v>586</v>
      </c>
      <c r="D17" s="54">
        <v>415.89933000000002</v>
      </c>
      <c r="E17" s="39">
        <v>143.907568</v>
      </c>
      <c r="F17" s="39">
        <v>265.555588</v>
      </c>
      <c r="G17" s="39">
        <v>1.2499990000000001</v>
      </c>
      <c r="H17" s="55">
        <v>5.1861699999999997</v>
      </c>
      <c r="I17" s="39">
        <v>403</v>
      </c>
      <c r="J17" s="39">
        <v>132</v>
      </c>
      <c r="K17" s="40">
        <v>9</v>
      </c>
      <c r="L17" s="40">
        <f t="shared" si="0"/>
        <v>262</v>
      </c>
      <c r="M17" s="56">
        <v>324</v>
      </c>
      <c r="N17" s="40">
        <v>101</v>
      </c>
      <c r="O17" s="40">
        <v>8</v>
      </c>
      <c r="P17" s="52">
        <f t="shared" si="1"/>
        <v>215</v>
      </c>
      <c r="Q17" s="5"/>
      <c r="R17" s="5"/>
      <c r="S17" s="5"/>
      <c r="T17" s="5"/>
    </row>
    <row r="18" spans="1:20" x14ac:dyDescent="0.2">
      <c r="A18" s="51"/>
      <c r="B18" s="39">
        <v>13</v>
      </c>
      <c r="C18" s="54">
        <v>2167</v>
      </c>
      <c r="D18" s="54">
        <v>1161.0291199999999</v>
      </c>
      <c r="E18" s="39">
        <v>856.57115399999998</v>
      </c>
      <c r="F18" s="39">
        <v>261.325399</v>
      </c>
      <c r="G18" s="39">
        <v>4</v>
      </c>
      <c r="H18" s="55">
        <v>15.132529</v>
      </c>
      <c r="I18" s="39">
        <v>889</v>
      </c>
      <c r="J18" s="39">
        <v>644</v>
      </c>
      <c r="K18" s="40">
        <v>6</v>
      </c>
      <c r="L18" s="40">
        <f t="shared" si="0"/>
        <v>239</v>
      </c>
      <c r="M18" s="56">
        <v>619</v>
      </c>
      <c r="N18" s="40">
        <v>433</v>
      </c>
      <c r="O18" s="40">
        <v>5</v>
      </c>
      <c r="P18" s="52">
        <f t="shared" si="1"/>
        <v>181</v>
      </c>
      <c r="Q18" s="5"/>
      <c r="R18" s="5"/>
      <c r="S18" s="5"/>
      <c r="T18" s="5"/>
    </row>
    <row r="19" spans="1:20" x14ac:dyDescent="0.2">
      <c r="A19" s="53"/>
      <c r="B19" s="39">
        <v>14</v>
      </c>
      <c r="C19" s="54">
        <v>866</v>
      </c>
      <c r="D19" s="54">
        <v>638.00512000000003</v>
      </c>
      <c r="E19" s="39">
        <v>355.92365999999998</v>
      </c>
      <c r="F19" s="39">
        <v>243.10000199999999</v>
      </c>
      <c r="G19" s="39">
        <v>10.833334000000001</v>
      </c>
      <c r="H19" s="55">
        <v>28.148147999999999</v>
      </c>
      <c r="I19" s="39">
        <v>372</v>
      </c>
      <c r="J19" s="39">
        <v>175</v>
      </c>
      <c r="K19" s="40">
        <v>9</v>
      </c>
      <c r="L19" s="40">
        <f t="shared" si="0"/>
        <v>188</v>
      </c>
      <c r="M19" s="56">
        <v>262</v>
      </c>
      <c r="N19" s="40">
        <v>102</v>
      </c>
      <c r="O19" s="40">
        <v>6</v>
      </c>
      <c r="P19" s="52">
        <f t="shared" si="1"/>
        <v>154</v>
      </c>
      <c r="Q19" s="5"/>
      <c r="R19" s="5"/>
      <c r="S19" s="5"/>
      <c r="T19" s="5"/>
    </row>
    <row r="20" spans="1:20" x14ac:dyDescent="0.2">
      <c r="A20" s="53"/>
      <c r="B20" s="39">
        <v>15</v>
      </c>
      <c r="C20" s="54">
        <v>2393</v>
      </c>
      <c r="D20" s="54">
        <v>585.00000199999999</v>
      </c>
      <c r="E20" s="39">
        <v>504.99999200000002</v>
      </c>
      <c r="F20" s="39">
        <v>35</v>
      </c>
      <c r="G20" s="39">
        <v>15</v>
      </c>
      <c r="H20" s="55">
        <v>29.999998999999999</v>
      </c>
      <c r="I20" s="39">
        <v>621</v>
      </c>
      <c r="J20" s="39">
        <v>467</v>
      </c>
      <c r="K20" s="40">
        <v>8</v>
      </c>
      <c r="L20" s="40">
        <f t="shared" si="0"/>
        <v>146</v>
      </c>
      <c r="M20" s="56">
        <v>382</v>
      </c>
      <c r="N20" s="40">
        <v>267</v>
      </c>
      <c r="O20" s="40">
        <v>3</v>
      </c>
      <c r="P20" s="52">
        <f t="shared" si="1"/>
        <v>112</v>
      </c>
      <c r="Q20" s="5"/>
      <c r="R20" s="5"/>
      <c r="S20" s="5"/>
      <c r="T20" s="5"/>
    </row>
    <row r="21" spans="1:20" x14ac:dyDescent="0.2">
      <c r="A21" s="53"/>
      <c r="B21" s="39">
        <v>16</v>
      </c>
      <c r="C21" s="54">
        <v>1206</v>
      </c>
      <c r="D21" s="54">
        <v>984.999686</v>
      </c>
      <c r="E21" s="39">
        <v>399.99978499999997</v>
      </c>
      <c r="F21" s="39">
        <v>444.999908</v>
      </c>
      <c r="G21" s="39">
        <v>70.000001999999995</v>
      </c>
      <c r="H21" s="55">
        <v>69.999999000000003</v>
      </c>
      <c r="I21" s="39">
        <v>513</v>
      </c>
      <c r="J21" s="39">
        <v>192</v>
      </c>
      <c r="K21" s="40">
        <v>1</v>
      </c>
      <c r="L21" s="40">
        <f t="shared" si="0"/>
        <v>320</v>
      </c>
      <c r="M21" s="56">
        <v>370</v>
      </c>
      <c r="N21" s="40">
        <v>120</v>
      </c>
      <c r="O21" s="40">
        <v>0</v>
      </c>
      <c r="P21" s="52">
        <f t="shared" si="1"/>
        <v>250</v>
      </c>
      <c r="Q21" s="5"/>
      <c r="R21" s="5"/>
      <c r="S21" s="5"/>
      <c r="T21" s="5"/>
    </row>
    <row r="22" spans="1:20" x14ac:dyDescent="0.2">
      <c r="A22" s="51"/>
      <c r="B22" s="39">
        <v>17</v>
      </c>
      <c r="C22" s="54">
        <v>637</v>
      </c>
      <c r="D22" s="54">
        <v>451.81421</v>
      </c>
      <c r="E22" s="39">
        <v>149.23786999999999</v>
      </c>
      <c r="F22" s="39">
        <v>187.29725999999999</v>
      </c>
      <c r="G22" s="39">
        <v>30.148515</v>
      </c>
      <c r="H22" s="55">
        <v>82.737127999999998</v>
      </c>
      <c r="I22" s="39">
        <v>373</v>
      </c>
      <c r="J22" s="39">
        <v>114</v>
      </c>
      <c r="K22" s="40">
        <v>16</v>
      </c>
      <c r="L22" s="40">
        <f t="shared" si="0"/>
        <v>243</v>
      </c>
      <c r="M22" s="56">
        <v>306</v>
      </c>
      <c r="N22" s="40">
        <v>88</v>
      </c>
      <c r="O22" s="40">
        <v>14</v>
      </c>
      <c r="P22" s="52">
        <f t="shared" si="1"/>
        <v>204</v>
      </c>
      <c r="Q22" s="5"/>
      <c r="R22" s="5"/>
      <c r="S22" s="5"/>
      <c r="T22" s="5"/>
    </row>
    <row r="23" spans="1:20" x14ac:dyDescent="0.2">
      <c r="A23" s="53"/>
      <c r="B23" s="39">
        <v>18</v>
      </c>
      <c r="C23" s="54">
        <v>2445</v>
      </c>
      <c r="D23" s="54">
        <v>2105.0000989999999</v>
      </c>
      <c r="E23" s="39">
        <v>884.99998500000004</v>
      </c>
      <c r="F23" s="39">
        <v>1095.0001110000001</v>
      </c>
      <c r="G23" s="39">
        <v>0</v>
      </c>
      <c r="H23" s="55">
        <v>10</v>
      </c>
      <c r="I23" s="39">
        <v>1355</v>
      </c>
      <c r="J23" s="39">
        <v>429</v>
      </c>
      <c r="K23" s="40">
        <v>30</v>
      </c>
      <c r="L23" s="40">
        <f t="shared" si="0"/>
        <v>896</v>
      </c>
      <c r="M23" s="56">
        <v>1093</v>
      </c>
      <c r="N23" s="40">
        <v>295</v>
      </c>
      <c r="O23" s="40">
        <v>21</v>
      </c>
      <c r="P23" s="52">
        <f t="shared" si="1"/>
        <v>777</v>
      </c>
      <c r="Q23" s="5"/>
      <c r="R23" s="5"/>
      <c r="S23" s="5"/>
      <c r="T23" s="5"/>
    </row>
    <row r="24" spans="1:20" x14ac:dyDescent="0.2">
      <c r="A24" s="53"/>
      <c r="B24" s="39">
        <v>19</v>
      </c>
      <c r="C24" s="54">
        <v>2081</v>
      </c>
      <c r="D24" s="54">
        <v>929</v>
      </c>
      <c r="E24" s="39">
        <v>820</v>
      </c>
      <c r="F24" s="39">
        <v>90</v>
      </c>
      <c r="G24" s="39">
        <v>19</v>
      </c>
      <c r="H24" s="55">
        <v>0</v>
      </c>
      <c r="I24" s="39">
        <v>482</v>
      </c>
      <c r="J24" s="39">
        <v>397</v>
      </c>
      <c r="K24" s="40">
        <v>2</v>
      </c>
      <c r="L24" s="40">
        <f t="shared" si="0"/>
        <v>83</v>
      </c>
      <c r="M24" s="56">
        <v>278</v>
      </c>
      <c r="N24" s="40">
        <v>219</v>
      </c>
      <c r="O24" s="40">
        <v>1</v>
      </c>
      <c r="P24" s="52">
        <f t="shared" si="1"/>
        <v>58</v>
      </c>
      <c r="Q24" s="5"/>
      <c r="R24" s="5"/>
      <c r="S24" s="5"/>
      <c r="T24" s="5"/>
    </row>
    <row r="25" spans="1:20" x14ac:dyDescent="0.2">
      <c r="A25" s="53"/>
      <c r="B25" s="39">
        <v>20</v>
      </c>
      <c r="C25" s="54">
        <v>3022</v>
      </c>
      <c r="D25" s="54">
        <v>1695.544071</v>
      </c>
      <c r="E25" s="39">
        <v>1211.3858250000001</v>
      </c>
      <c r="F25" s="39">
        <v>400.28630900000002</v>
      </c>
      <c r="G25" s="39">
        <v>59.999997</v>
      </c>
      <c r="H25" s="55">
        <v>13.871950999999999</v>
      </c>
      <c r="I25" s="39">
        <v>1088</v>
      </c>
      <c r="J25" s="39">
        <v>634</v>
      </c>
      <c r="K25" s="40">
        <v>10</v>
      </c>
      <c r="L25" s="40">
        <f t="shared" si="0"/>
        <v>444</v>
      </c>
      <c r="M25" s="56">
        <v>752</v>
      </c>
      <c r="N25" s="40">
        <v>405</v>
      </c>
      <c r="O25" s="40">
        <v>7</v>
      </c>
      <c r="P25" s="52">
        <f t="shared" si="1"/>
        <v>340</v>
      </c>
      <c r="Q25" s="5"/>
      <c r="R25" s="5"/>
      <c r="S25" s="5"/>
      <c r="T25" s="5"/>
    </row>
    <row r="26" spans="1:20" x14ac:dyDescent="0.2">
      <c r="A26" s="51"/>
      <c r="B26" s="39">
        <v>21</v>
      </c>
      <c r="C26" s="54">
        <v>2343</v>
      </c>
      <c r="D26" s="54">
        <v>908.99996899999996</v>
      </c>
      <c r="E26" s="39">
        <v>874.99996799999997</v>
      </c>
      <c r="F26" s="39">
        <v>30.000001000000001</v>
      </c>
      <c r="G26" s="39">
        <v>4</v>
      </c>
      <c r="H26" s="55">
        <v>0</v>
      </c>
      <c r="I26" s="39">
        <v>550</v>
      </c>
      <c r="J26" s="39">
        <v>454</v>
      </c>
      <c r="K26" s="40">
        <v>1</v>
      </c>
      <c r="L26" s="40">
        <f t="shared" si="0"/>
        <v>95</v>
      </c>
      <c r="M26" s="56">
        <v>344</v>
      </c>
      <c r="N26" s="40">
        <v>279</v>
      </c>
      <c r="O26" s="40">
        <v>1</v>
      </c>
      <c r="P26" s="52">
        <f t="shared" si="1"/>
        <v>64</v>
      </c>
      <c r="Q26" s="5"/>
      <c r="R26" s="5"/>
      <c r="S26" s="5"/>
      <c r="T26" s="5"/>
    </row>
    <row r="27" spans="1:20" x14ac:dyDescent="0.2">
      <c r="A27" s="53"/>
      <c r="B27" s="39">
        <v>22</v>
      </c>
      <c r="C27" s="54">
        <v>1443</v>
      </c>
      <c r="D27" s="54">
        <v>918.95640100000003</v>
      </c>
      <c r="E27" s="39">
        <v>628.00673900000004</v>
      </c>
      <c r="F27" s="39">
        <v>213.28588099999999</v>
      </c>
      <c r="G27" s="39">
        <v>24.405940999999999</v>
      </c>
      <c r="H27" s="55">
        <v>48.943089999999998</v>
      </c>
      <c r="I27" s="39">
        <v>757</v>
      </c>
      <c r="J27" s="39">
        <v>468</v>
      </c>
      <c r="K27" s="40">
        <v>4</v>
      </c>
      <c r="L27" s="40">
        <f t="shared" si="0"/>
        <v>285</v>
      </c>
      <c r="M27" s="56">
        <v>559</v>
      </c>
      <c r="N27" s="40">
        <v>332</v>
      </c>
      <c r="O27" s="40">
        <v>3</v>
      </c>
      <c r="P27" s="52">
        <f t="shared" si="1"/>
        <v>224</v>
      </c>
      <c r="Q27" s="5"/>
      <c r="R27" s="5"/>
      <c r="S27" s="5"/>
      <c r="T27" s="5"/>
    </row>
    <row r="28" spans="1:20" x14ac:dyDescent="0.2">
      <c r="A28" s="53"/>
      <c r="B28" s="39">
        <v>23</v>
      </c>
      <c r="C28" s="54">
        <v>1882</v>
      </c>
      <c r="D28" s="54">
        <v>961.65659900000003</v>
      </c>
      <c r="E28" s="39">
        <v>611.66856099999995</v>
      </c>
      <c r="F28" s="39">
        <v>199.57831300000001</v>
      </c>
      <c r="G28" s="39">
        <v>50.000101000000001</v>
      </c>
      <c r="H28" s="55">
        <v>65.409638000000001</v>
      </c>
      <c r="I28" s="39">
        <v>679</v>
      </c>
      <c r="J28" s="39">
        <v>467</v>
      </c>
      <c r="K28" s="40">
        <v>17</v>
      </c>
      <c r="L28" s="40">
        <f t="shared" si="0"/>
        <v>195</v>
      </c>
      <c r="M28" s="56">
        <v>448</v>
      </c>
      <c r="N28" s="40">
        <v>287</v>
      </c>
      <c r="O28" s="40">
        <v>12</v>
      </c>
      <c r="P28" s="52">
        <f t="shared" si="1"/>
        <v>149</v>
      </c>
      <c r="Q28" s="5"/>
      <c r="R28" s="5"/>
      <c r="S28" s="5"/>
      <c r="T28" s="5"/>
    </row>
    <row r="29" spans="1:20" x14ac:dyDescent="0.2">
      <c r="A29" s="53"/>
      <c r="B29" s="39">
        <v>24</v>
      </c>
      <c r="C29" s="54">
        <v>1146</v>
      </c>
      <c r="D29" s="54">
        <v>757.15916300000004</v>
      </c>
      <c r="E29" s="39">
        <v>306.23954199999997</v>
      </c>
      <c r="F29" s="39">
        <v>316.344178</v>
      </c>
      <c r="G29" s="39">
        <v>30.148513000000001</v>
      </c>
      <c r="H29" s="55">
        <v>101.38211800000001</v>
      </c>
      <c r="I29" s="39">
        <v>655</v>
      </c>
      <c r="J29" s="39">
        <v>256</v>
      </c>
      <c r="K29" s="40">
        <v>23</v>
      </c>
      <c r="L29" s="40">
        <f t="shared" si="0"/>
        <v>376</v>
      </c>
      <c r="M29" s="56">
        <v>533</v>
      </c>
      <c r="N29" s="40">
        <v>188</v>
      </c>
      <c r="O29" s="40">
        <v>20</v>
      </c>
      <c r="P29" s="52">
        <f t="shared" si="1"/>
        <v>325</v>
      </c>
      <c r="Q29" s="5"/>
      <c r="R29" s="5"/>
      <c r="S29" s="5"/>
      <c r="T29" s="5"/>
    </row>
    <row r="30" spans="1:20" x14ac:dyDescent="0.2">
      <c r="A30" s="51"/>
      <c r="B30" s="39">
        <v>25</v>
      </c>
      <c r="C30" s="54">
        <v>1038</v>
      </c>
      <c r="D30" s="54">
        <v>565.00009899999998</v>
      </c>
      <c r="E30" s="39">
        <v>65.000001999999995</v>
      </c>
      <c r="F30" s="39">
        <v>405.00008100000002</v>
      </c>
      <c r="G30" s="39">
        <v>49.999997999999998</v>
      </c>
      <c r="H30" s="55">
        <v>45</v>
      </c>
      <c r="I30" s="39">
        <v>628</v>
      </c>
      <c r="J30" s="39">
        <v>109</v>
      </c>
      <c r="K30" s="40">
        <v>17</v>
      </c>
      <c r="L30" s="40">
        <f t="shared" si="0"/>
        <v>502</v>
      </c>
      <c r="M30" s="56">
        <v>543</v>
      </c>
      <c r="N30" s="40">
        <v>82</v>
      </c>
      <c r="O30" s="40">
        <v>13</v>
      </c>
      <c r="P30" s="52">
        <f t="shared" si="1"/>
        <v>448</v>
      </c>
      <c r="Q30" s="5"/>
      <c r="R30" s="5"/>
      <c r="S30" s="5"/>
      <c r="T30" s="5"/>
    </row>
    <row r="31" spans="1:20" x14ac:dyDescent="0.2">
      <c r="A31" s="51"/>
      <c r="B31" s="39">
        <v>26</v>
      </c>
      <c r="C31" s="54">
        <v>532</v>
      </c>
      <c r="D31" s="54">
        <v>445.73399699999999</v>
      </c>
      <c r="E31" s="39">
        <v>36.288969999999999</v>
      </c>
      <c r="F31" s="39">
        <v>386.70935100000003</v>
      </c>
      <c r="G31" s="39">
        <v>2.820513</v>
      </c>
      <c r="H31" s="55">
        <v>10.588236</v>
      </c>
      <c r="I31" s="39">
        <v>429</v>
      </c>
      <c r="J31" s="39">
        <v>35</v>
      </c>
      <c r="K31" s="40">
        <v>3</v>
      </c>
      <c r="L31" s="40">
        <f t="shared" si="0"/>
        <v>391</v>
      </c>
      <c r="M31" s="56">
        <v>382</v>
      </c>
      <c r="N31" s="40">
        <v>32</v>
      </c>
      <c r="O31" s="40">
        <v>3</v>
      </c>
      <c r="P31" s="52">
        <f t="shared" si="1"/>
        <v>347</v>
      </c>
      <c r="Q31" s="5"/>
      <c r="R31" s="5"/>
      <c r="S31" s="5"/>
      <c r="T31" s="5"/>
    </row>
    <row r="32" spans="1:20" x14ac:dyDescent="0.2">
      <c r="A32" s="51"/>
      <c r="B32" s="39">
        <v>27</v>
      </c>
      <c r="C32" s="54">
        <v>702</v>
      </c>
      <c r="D32" s="54">
        <v>646.25441899999998</v>
      </c>
      <c r="E32" s="39">
        <v>64.767584999999997</v>
      </c>
      <c r="F32" s="39">
        <v>439.20970499999999</v>
      </c>
      <c r="G32" s="39">
        <v>99.366646000000003</v>
      </c>
      <c r="H32" s="55">
        <v>42.910483999999997</v>
      </c>
      <c r="I32" s="39">
        <v>564</v>
      </c>
      <c r="J32" s="39">
        <v>91</v>
      </c>
      <c r="K32" s="40">
        <v>22</v>
      </c>
      <c r="L32" s="40">
        <f t="shared" si="0"/>
        <v>451</v>
      </c>
      <c r="M32" s="56">
        <v>491</v>
      </c>
      <c r="N32" s="40">
        <v>76</v>
      </c>
      <c r="O32" s="40">
        <v>17</v>
      </c>
      <c r="P32" s="52">
        <f t="shared" si="1"/>
        <v>398</v>
      </c>
      <c r="Q32" s="5"/>
      <c r="R32" s="5"/>
      <c r="S32" s="5"/>
      <c r="T32" s="5"/>
    </row>
    <row r="33" spans="1:20" x14ac:dyDescent="0.2">
      <c r="A33" s="51"/>
      <c r="B33" s="39">
        <v>28</v>
      </c>
      <c r="C33" s="54">
        <v>943</v>
      </c>
      <c r="D33" s="54">
        <v>704.999819</v>
      </c>
      <c r="E33" s="39">
        <v>159.99989299999999</v>
      </c>
      <c r="F33" s="39">
        <v>504.99991699999998</v>
      </c>
      <c r="G33" s="39">
        <v>0</v>
      </c>
      <c r="H33" s="55">
        <v>39.999999000000003</v>
      </c>
      <c r="I33" s="39">
        <v>671</v>
      </c>
      <c r="J33" s="39">
        <v>114</v>
      </c>
      <c r="K33" s="40">
        <v>13</v>
      </c>
      <c r="L33" s="40">
        <f t="shared" si="0"/>
        <v>544</v>
      </c>
      <c r="M33" s="56">
        <v>577</v>
      </c>
      <c r="N33" s="40">
        <v>95</v>
      </c>
      <c r="O33" s="40">
        <v>11</v>
      </c>
      <c r="P33" s="52">
        <f t="shared" si="1"/>
        <v>471</v>
      </c>
      <c r="Q33" s="5"/>
      <c r="R33" s="5"/>
      <c r="S33" s="5"/>
      <c r="T33" s="5"/>
    </row>
    <row r="34" spans="1:20" x14ac:dyDescent="0.2">
      <c r="A34" s="51"/>
      <c r="B34" s="39">
        <v>29</v>
      </c>
      <c r="C34" s="54">
        <v>1667</v>
      </c>
      <c r="D34" s="54">
        <v>1382.862824</v>
      </c>
      <c r="E34" s="39">
        <v>541.39028900000005</v>
      </c>
      <c r="F34" s="39">
        <v>752.16926999999998</v>
      </c>
      <c r="G34" s="39">
        <v>47.871287000000002</v>
      </c>
      <c r="H34" s="55">
        <v>41.165312</v>
      </c>
      <c r="I34" s="39">
        <v>982</v>
      </c>
      <c r="J34" s="39">
        <v>425</v>
      </c>
      <c r="K34" s="40">
        <v>16</v>
      </c>
      <c r="L34" s="40">
        <f t="shared" si="0"/>
        <v>541</v>
      </c>
      <c r="M34" s="56">
        <v>799</v>
      </c>
      <c r="N34" s="40">
        <v>332</v>
      </c>
      <c r="O34" s="40">
        <v>12</v>
      </c>
      <c r="P34" s="52">
        <f t="shared" si="1"/>
        <v>455</v>
      </c>
      <c r="Q34" s="5"/>
      <c r="R34" s="5"/>
      <c r="S34" s="5"/>
      <c r="T34" s="5"/>
    </row>
    <row r="35" spans="1:20" x14ac:dyDescent="0.2">
      <c r="A35" s="51"/>
      <c r="B35" s="39">
        <v>30</v>
      </c>
      <c r="C35" s="54">
        <v>1095</v>
      </c>
      <c r="D35" s="54">
        <v>503.99998099999999</v>
      </c>
      <c r="E35" s="39">
        <v>119.99999699999999</v>
      </c>
      <c r="F35" s="39">
        <v>344.99999000000003</v>
      </c>
      <c r="G35" s="39">
        <v>19.000001000000001</v>
      </c>
      <c r="H35" s="55">
        <v>20</v>
      </c>
      <c r="I35" s="39">
        <v>644</v>
      </c>
      <c r="J35" s="39">
        <v>282</v>
      </c>
      <c r="K35" s="40">
        <v>29</v>
      </c>
      <c r="L35" s="40">
        <f t="shared" si="0"/>
        <v>333</v>
      </c>
      <c r="M35" s="56">
        <v>510</v>
      </c>
      <c r="N35" s="40">
        <v>207</v>
      </c>
      <c r="O35" s="40">
        <v>27</v>
      </c>
      <c r="P35" s="52">
        <f t="shared" si="1"/>
        <v>276</v>
      </c>
      <c r="Q35" s="5"/>
      <c r="R35" s="5"/>
      <c r="S35" s="5"/>
      <c r="T35" s="5"/>
    </row>
    <row r="36" spans="1:20" x14ac:dyDescent="0.2">
      <c r="A36" s="51"/>
      <c r="B36" s="39">
        <v>31</v>
      </c>
      <c r="C36" s="54">
        <v>2218</v>
      </c>
      <c r="D36" s="54">
        <v>1480.000055</v>
      </c>
      <c r="E36" s="39">
        <v>750.000179</v>
      </c>
      <c r="F36" s="39">
        <v>624.99986999999999</v>
      </c>
      <c r="G36" s="39">
        <v>70.000001999999995</v>
      </c>
      <c r="H36" s="55">
        <v>35</v>
      </c>
      <c r="I36" s="39">
        <v>1159</v>
      </c>
      <c r="J36" s="39">
        <v>406</v>
      </c>
      <c r="K36" s="40">
        <v>13</v>
      </c>
      <c r="L36" s="40">
        <f t="shared" si="0"/>
        <v>740</v>
      </c>
      <c r="M36" s="56">
        <v>924</v>
      </c>
      <c r="N36" s="40">
        <v>304</v>
      </c>
      <c r="O36" s="40">
        <v>10</v>
      </c>
      <c r="P36" s="52">
        <f t="shared" si="1"/>
        <v>610</v>
      </c>
      <c r="Q36" s="5"/>
      <c r="R36" s="5"/>
      <c r="S36" s="5"/>
      <c r="T36" s="5"/>
    </row>
    <row r="37" spans="1:20" x14ac:dyDescent="0.2">
      <c r="A37" s="51"/>
      <c r="B37" s="39">
        <v>32</v>
      </c>
      <c r="C37" s="54">
        <v>2221</v>
      </c>
      <c r="D37" s="54">
        <v>1800.000225</v>
      </c>
      <c r="E37" s="39">
        <v>1320.000043</v>
      </c>
      <c r="F37" s="39">
        <v>365.00009699999998</v>
      </c>
      <c r="G37" s="39">
        <v>0</v>
      </c>
      <c r="H37" s="55">
        <v>115.00009900000001</v>
      </c>
      <c r="I37" s="39">
        <v>874</v>
      </c>
      <c r="J37" s="39">
        <v>546</v>
      </c>
      <c r="K37" s="40">
        <v>12</v>
      </c>
      <c r="L37" s="40">
        <f t="shared" si="0"/>
        <v>316</v>
      </c>
      <c r="M37" s="56">
        <v>636</v>
      </c>
      <c r="N37" s="40">
        <v>390</v>
      </c>
      <c r="O37" s="40">
        <v>9</v>
      </c>
      <c r="P37" s="52">
        <f t="shared" si="1"/>
        <v>237</v>
      </c>
      <c r="Q37" s="5"/>
      <c r="R37" s="5"/>
      <c r="S37" s="5"/>
      <c r="T37" s="5"/>
    </row>
    <row r="38" spans="1:20" x14ac:dyDescent="0.2">
      <c r="A38" s="51"/>
      <c r="B38" s="39">
        <v>33</v>
      </c>
      <c r="C38" s="54">
        <v>1639</v>
      </c>
      <c r="D38" s="54">
        <v>1374.0000010000001</v>
      </c>
      <c r="E38" s="39">
        <v>330.00009299999999</v>
      </c>
      <c r="F38" s="39">
        <v>680.00000999999997</v>
      </c>
      <c r="G38" s="39">
        <v>179.99999700000001</v>
      </c>
      <c r="H38" s="55">
        <v>179.99989099999999</v>
      </c>
      <c r="I38" s="39">
        <v>852</v>
      </c>
      <c r="J38" s="39">
        <v>310</v>
      </c>
      <c r="K38" s="40">
        <v>17</v>
      </c>
      <c r="L38" s="40">
        <f t="shared" si="0"/>
        <v>525</v>
      </c>
      <c r="M38" s="56">
        <v>653</v>
      </c>
      <c r="N38" s="40">
        <v>228</v>
      </c>
      <c r="O38" s="40">
        <v>15</v>
      </c>
      <c r="P38" s="52">
        <f t="shared" si="1"/>
        <v>410</v>
      </c>
      <c r="Q38" s="5"/>
      <c r="R38" s="5"/>
      <c r="S38" s="5"/>
      <c r="T38" s="5"/>
    </row>
    <row r="39" spans="1:20" x14ac:dyDescent="0.2">
      <c r="A39" s="51"/>
      <c r="B39" s="39">
        <v>34</v>
      </c>
      <c r="C39" s="54">
        <v>2194</v>
      </c>
      <c r="D39" s="54">
        <v>1571.9999419999999</v>
      </c>
      <c r="E39" s="39">
        <v>719.99985500000003</v>
      </c>
      <c r="F39" s="39">
        <v>675.00000199999999</v>
      </c>
      <c r="G39" s="39">
        <v>54.000000999999997</v>
      </c>
      <c r="H39" s="55">
        <v>105.00010399999999</v>
      </c>
      <c r="I39" s="39">
        <v>1045</v>
      </c>
      <c r="J39" s="39">
        <v>354</v>
      </c>
      <c r="K39" s="40">
        <v>31</v>
      </c>
      <c r="L39" s="40">
        <f t="shared" si="0"/>
        <v>660</v>
      </c>
      <c r="M39" s="56">
        <v>800</v>
      </c>
      <c r="N39" s="40">
        <v>250</v>
      </c>
      <c r="O39" s="40">
        <v>22</v>
      </c>
      <c r="P39" s="52">
        <f t="shared" si="1"/>
        <v>528</v>
      </c>
      <c r="Q39" s="5"/>
      <c r="R39" s="5"/>
      <c r="S39" s="5"/>
      <c r="T39" s="5"/>
    </row>
    <row r="40" spans="1:20" x14ac:dyDescent="0.2">
      <c r="A40" s="51"/>
      <c r="B40" s="39">
        <v>35</v>
      </c>
      <c r="C40" s="54">
        <v>1344</v>
      </c>
      <c r="D40" s="54">
        <v>661.45592299999998</v>
      </c>
      <c r="E40" s="39">
        <v>193.614203</v>
      </c>
      <c r="F40" s="39">
        <v>459.713684</v>
      </c>
      <c r="G40" s="39">
        <v>4</v>
      </c>
      <c r="H40" s="55">
        <v>4.1280489999999999</v>
      </c>
      <c r="I40" s="39">
        <v>566</v>
      </c>
      <c r="J40" s="39">
        <v>217</v>
      </c>
      <c r="K40" s="40">
        <v>7</v>
      </c>
      <c r="L40" s="40">
        <f t="shared" si="0"/>
        <v>342</v>
      </c>
      <c r="M40" s="56">
        <v>439</v>
      </c>
      <c r="N40" s="40">
        <v>152</v>
      </c>
      <c r="O40" s="40">
        <v>5</v>
      </c>
      <c r="P40" s="52">
        <f t="shared" si="1"/>
        <v>282</v>
      </c>
      <c r="Q40" s="5"/>
      <c r="R40" s="5"/>
      <c r="S40" s="5"/>
      <c r="T40" s="5"/>
    </row>
    <row r="41" spans="1:20" x14ac:dyDescent="0.2">
      <c r="A41" s="51"/>
      <c r="B41" s="39">
        <v>36</v>
      </c>
      <c r="C41" s="54">
        <v>1166</v>
      </c>
      <c r="D41" s="54">
        <v>615.00016300000004</v>
      </c>
      <c r="E41" s="39">
        <v>310.00008300000002</v>
      </c>
      <c r="F41" s="39">
        <v>280.00008400000002</v>
      </c>
      <c r="G41" s="39">
        <v>10</v>
      </c>
      <c r="H41" s="55">
        <v>0</v>
      </c>
      <c r="I41" s="39">
        <v>875</v>
      </c>
      <c r="J41" s="39">
        <v>313</v>
      </c>
      <c r="K41" s="40">
        <v>17</v>
      </c>
      <c r="L41" s="40">
        <f t="shared" si="0"/>
        <v>545</v>
      </c>
      <c r="M41" s="56">
        <v>691</v>
      </c>
      <c r="N41" s="40">
        <v>222</v>
      </c>
      <c r="O41" s="40">
        <v>15</v>
      </c>
      <c r="P41" s="52">
        <f t="shared" si="1"/>
        <v>454</v>
      </c>
      <c r="Q41" s="5"/>
      <c r="R41" s="5"/>
      <c r="S41" s="5"/>
      <c r="T41" s="5"/>
    </row>
    <row r="42" spans="1:20" x14ac:dyDescent="0.2">
      <c r="A42" s="51"/>
      <c r="B42" s="39">
        <v>37</v>
      </c>
      <c r="C42" s="54">
        <v>1382</v>
      </c>
      <c r="D42" s="54">
        <v>785.00002500000005</v>
      </c>
      <c r="E42" s="39">
        <v>180</v>
      </c>
      <c r="F42" s="39">
        <v>560.00000599999998</v>
      </c>
      <c r="G42" s="39">
        <v>25.000001000000001</v>
      </c>
      <c r="H42" s="55">
        <v>10</v>
      </c>
      <c r="I42" s="39">
        <v>999</v>
      </c>
      <c r="J42" s="39">
        <v>225</v>
      </c>
      <c r="K42" s="40">
        <v>17</v>
      </c>
      <c r="L42" s="40">
        <f t="shared" si="0"/>
        <v>757</v>
      </c>
      <c r="M42" s="56">
        <v>877</v>
      </c>
      <c r="N42" s="40">
        <v>189</v>
      </c>
      <c r="O42" s="40">
        <v>14</v>
      </c>
      <c r="P42" s="52">
        <f t="shared" si="1"/>
        <v>674</v>
      </c>
      <c r="Q42" s="5"/>
      <c r="R42" s="5"/>
      <c r="S42" s="5"/>
      <c r="T42" s="5"/>
    </row>
    <row r="43" spans="1:20" x14ac:dyDescent="0.2">
      <c r="A43" s="51"/>
      <c r="B43" s="39">
        <v>38</v>
      </c>
      <c r="C43" s="54">
        <v>1042</v>
      </c>
      <c r="D43" s="54">
        <v>864.99999400000002</v>
      </c>
      <c r="E43" s="39">
        <v>745.00010299999997</v>
      </c>
      <c r="F43" s="39">
        <v>109.999903</v>
      </c>
      <c r="G43" s="39">
        <v>10</v>
      </c>
      <c r="H43" s="55">
        <v>0</v>
      </c>
      <c r="I43" s="39">
        <v>459</v>
      </c>
      <c r="J43" s="39">
        <v>216</v>
      </c>
      <c r="K43" s="40">
        <v>9</v>
      </c>
      <c r="L43" s="40">
        <f t="shared" si="0"/>
        <v>234</v>
      </c>
      <c r="M43" s="56">
        <v>353</v>
      </c>
      <c r="N43" s="40">
        <v>162</v>
      </c>
      <c r="O43" s="40">
        <v>7</v>
      </c>
      <c r="P43" s="52">
        <f t="shared" si="1"/>
        <v>184</v>
      </c>
      <c r="Q43" s="5"/>
      <c r="R43" s="5"/>
      <c r="S43" s="5"/>
      <c r="T43" s="5"/>
    </row>
    <row r="44" spans="1:20" x14ac:dyDescent="0.2">
      <c r="A44" s="51"/>
      <c r="B44" s="39">
        <v>39</v>
      </c>
      <c r="C44" s="54">
        <v>1229</v>
      </c>
      <c r="D44" s="54">
        <v>743.99998900000003</v>
      </c>
      <c r="E44" s="39">
        <v>309.99991899999998</v>
      </c>
      <c r="F44" s="39">
        <v>420.00008800000001</v>
      </c>
      <c r="G44" s="39">
        <v>4</v>
      </c>
      <c r="H44" s="55">
        <v>0</v>
      </c>
      <c r="I44" s="39">
        <v>672</v>
      </c>
      <c r="J44" s="39">
        <v>246</v>
      </c>
      <c r="K44" s="40">
        <v>14</v>
      </c>
      <c r="L44" s="40">
        <f t="shared" si="0"/>
        <v>412</v>
      </c>
      <c r="M44" s="56">
        <v>528</v>
      </c>
      <c r="N44" s="40">
        <v>179</v>
      </c>
      <c r="O44" s="40">
        <v>11</v>
      </c>
      <c r="P44" s="52">
        <f t="shared" si="1"/>
        <v>338</v>
      </c>
      <c r="Q44" s="5"/>
      <c r="R44" s="5"/>
      <c r="S44" s="5"/>
      <c r="T44" s="5"/>
    </row>
    <row r="45" spans="1:20" x14ac:dyDescent="0.2">
      <c r="A45" s="51"/>
      <c r="B45" s="39">
        <v>40</v>
      </c>
      <c r="C45" s="54">
        <v>1688</v>
      </c>
      <c r="D45" s="54">
        <v>1139.000016</v>
      </c>
      <c r="E45" s="39">
        <v>419.99999400000002</v>
      </c>
      <c r="F45" s="39">
        <v>574.999999</v>
      </c>
      <c r="G45" s="39">
        <v>80.000000999999997</v>
      </c>
      <c r="H45" s="55">
        <v>30.000001000000001</v>
      </c>
      <c r="I45" s="39">
        <v>722</v>
      </c>
      <c r="J45" s="39">
        <v>283</v>
      </c>
      <c r="K45" s="40">
        <v>23</v>
      </c>
      <c r="L45" s="40">
        <f t="shared" si="0"/>
        <v>416</v>
      </c>
      <c r="M45" s="56">
        <v>526</v>
      </c>
      <c r="N45" s="40">
        <v>191</v>
      </c>
      <c r="O45" s="40">
        <v>18</v>
      </c>
      <c r="P45" s="52">
        <f t="shared" si="1"/>
        <v>317</v>
      </c>
      <c r="Q45" s="5"/>
      <c r="R45" s="5"/>
      <c r="S45" s="5"/>
      <c r="T45" s="5"/>
    </row>
    <row r="46" spans="1:20" x14ac:dyDescent="0.2">
      <c r="A46" s="51"/>
      <c r="B46" s="39">
        <v>41</v>
      </c>
      <c r="C46" s="54">
        <v>666</v>
      </c>
      <c r="D46" s="54">
        <v>503.29906899999997</v>
      </c>
      <c r="E46" s="39">
        <v>65.126356999999999</v>
      </c>
      <c r="F46" s="39">
        <v>415.99466999999999</v>
      </c>
      <c r="G46" s="39">
        <v>2.1282049999999999</v>
      </c>
      <c r="H46" s="55">
        <v>11.870336</v>
      </c>
      <c r="I46" s="39">
        <v>464</v>
      </c>
      <c r="J46" s="39">
        <v>89</v>
      </c>
      <c r="K46" s="40">
        <v>3</v>
      </c>
      <c r="L46" s="40">
        <f t="shared" si="0"/>
        <v>372</v>
      </c>
      <c r="M46" s="56">
        <v>413</v>
      </c>
      <c r="N46" s="40">
        <v>73</v>
      </c>
      <c r="O46" s="40">
        <v>2</v>
      </c>
      <c r="P46" s="52">
        <f t="shared" si="1"/>
        <v>338</v>
      </c>
      <c r="Q46" s="5"/>
      <c r="R46" s="5"/>
      <c r="S46" s="5"/>
      <c r="T46" s="5"/>
    </row>
    <row r="47" spans="1:20" x14ac:dyDescent="0.2">
      <c r="A47" s="51"/>
      <c r="B47" s="39">
        <v>42</v>
      </c>
      <c r="C47" s="54">
        <v>2431</v>
      </c>
      <c r="D47" s="54">
        <v>1848.8012570000001</v>
      </c>
      <c r="E47" s="39">
        <v>543.37665500000003</v>
      </c>
      <c r="F47" s="39">
        <v>973.78079300000002</v>
      </c>
      <c r="G47" s="39">
        <v>196.287252</v>
      </c>
      <c r="H47" s="55">
        <v>90.629163000000005</v>
      </c>
      <c r="I47" s="39">
        <v>794</v>
      </c>
      <c r="J47" s="39">
        <v>243</v>
      </c>
      <c r="K47" s="40">
        <v>47</v>
      </c>
      <c r="L47" s="40">
        <f t="shared" si="0"/>
        <v>504</v>
      </c>
      <c r="M47" s="56">
        <v>606</v>
      </c>
      <c r="N47" s="40">
        <v>158</v>
      </c>
      <c r="O47" s="40">
        <v>33</v>
      </c>
      <c r="P47" s="52">
        <f t="shared" si="1"/>
        <v>415</v>
      </c>
      <c r="Q47" s="5"/>
      <c r="R47" s="5"/>
      <c r="S47" s="5"/>
      <c r="T47" s="5"/>
    </row>
    <row r="48" spans="1:20" x14ac:dyDescent="0.2">
      <c r="A48" s="51"/>
      <c r="B48" s="39">
        <v>43</v>
      </c>
      <c r="C48" s="54">
        <v>2070</v>
      </c>
      <c r="D48" s="54">
        <v>1041.1039410000001</v>
      </c>
      <c r="E48" s="39">
        <v>553.65990699999998</v>
      </c>
      <c r="F48" s="39">
        <v>306.15266700000001</v>
      </c>
      <c r="G48" s="39">
        <v>141.419341</v>
      </c>
      <c r="H48" s="55">
        <v>28.760926999999999</v>
      </c>
      <c r="I48" s="39">
        <v>717</v>
      </c>
      <c r="J48" s="39">
        <v>413</v>
      </c>
      <c r="K48" s="40">
        <v>30</v>
      </c>
      <c r="L48" s="40">
        <f t="shared" si="0"/>
        <v>274</v>
      </c>
      <c r="M48" s="56">
        <v>515</v>
      </c>
      <c r="N48" s="40">
        <v>290</v>
      </c>
      <c r="O48" s="40">
        <v>24</v>
      </c>
      <c r="P48" s="52">
        <f t="shared" si="1"/>
        <v>201</v>
      </c>
      <c r="Q48" s="5"/>
      <c r="R48" s="5"/>
      <c r="S48" s="5"/>
      <c r="T48" s="5"/>
    </row>
    <row r="49" spans="1:20" x14ac:dyDescent="0.2">
      <c r="A49" s="51"/>
      <c r="B49" s="39">
        <v>44</v>
      </c>
      <c r="C49" s="54">
        <v>845</v>
      </c>
      <c r="D49" s="54">
        <v>779.99991999999997</v>
      </c>
      <c r="E49" s="39">
        <v>225.00000299999999</v>
      </c>
      <c r="F49" s="39">
        <v>509.99999700000001</v>
      </c>
      <c r="G49" s="39">
        <v>0</v>
      </c>
      <c r="H49" s="55">
        <v>44.999899999999997</v>
      </c>
      <c r="I49" s="39">
        <v>644</v>
      </c>
      <c r="J49" s="39">
        <v>127</v>
      </c>
      <c r="K49" s="40">
        <v>9</v>
      </c>
      <c r="L49" s="40">
        <f t="shared" si="0"/>
        <v>508</v>
      </c>
      <c r="M49" s="56">
        <v>562</v>
      </c>
      <c r="N49" s="40">
        <v>102</v>
      </c>
      <c r="O49" s="40">
        <v>6</v>
      </c>
      <c r="P49" s="52">
        <f t="shared" si="1"/>
        <v>454</v>
      </c>
      <c r="Q49" s="5"/>
      <c r="R49" s="5"/>
      <c r="S49" s="5"/>
      <c r="T49" s="5"/>
    </row>
    <row r="50" spans="1:20" x14ac:dyDescent="0.2">
      <c r="A50" s="51"/>
      <c r="B50" s="39">
        <v>45</v>
      </c>
      <c r="C50" s="54">
        <v>2563</v>
      </c>
      <c r="D50" s="54">
        <v>1805.819315</v>
      </c>
      <c r="E50" s="39">
        <v>523.92070999999999</v>
      </c>
      <c r="F50" s="39">
        <v>1051.9096890000001</v>
      </c>
      <c r="G50" s="39">
        <v>111.66042</v>
      </c>
      <c r="H50" s="55">
        <v>79.404447000000005</v>
      </c>
      <c r="I50" s="39">
        <v>1452</v>
      </c>
      <c r="J50" s="39">
        <v>396</v>
      </c>
      <c r="K50" s="40">
        <v>38</v>
      </c>
      <c r="L50" s="40">
        <f t="shared" si="0"/>
        <v>1018</v>
      </c>
      <c r="M50" s="56">
        <v>1147</v>
      </c>
      <c r="N50" s="40">
        <v>273</v>
      </c>
      <c r="O50" s="40">
        <v>33</v>
      </c>
      <c r="P50" s="52">
        <f t="shared" si="1"/>
        <v>841</v>
      </c>
      <c r="Q50" s="5"/>
      <c r="R50" s="5"/>
      <c r="S50" s="5"/>
      <c r="T50" s="5"/>
    </row>
    <row r="51" spans="1:20" x14ac:dyDescent="0.2">
      <c r="A51" s="51"/>
      <c r="B51" s="39">
        <v>46</v>
      </c>
      <c r="C51" s="54">
        <v>323</v>
      </c>
      <c r="D51" s="54">
        <v>218.760301</v>
      </c>
      <c r="E51" s="39">
        <v>33.858305000000001</v>
      </c>
      <c r="F51" s="39">
        <v>162.270172</v>
      </c>
      <c r="G51" s="39">
        <v>2.1564100000000002</v>
      </c>
      <c r="H51" s="55">
        <v>11.398482</v>
      </c>
      <c r="I51" s="39">
        <v>213</v>
      </c>
      <c r="J51" s="39">
        <v>33</v>
      </c>
      <c r="K51" s="40">
        <v>5</v>
      </c>
      <c r="L51" s="40">
        <f t="shared" si="0"/>
        <v>175</v>
      </c>
      <c r="M51" s="56">
        <v>187</v>
      </c>
      <c r="N51" s="40">
        <v>27</v>
      </c>
      <c r="O51" s="40">
        <v>4</v>
      </c>
      <c r="P51" s="52">
        <f t="shared" si="1"/>
        <v>156</v>
      </c>
      <c r="Q51" s="5"/>
      <c r="R51" s="5"/>
      <c r="S51" s="5"/>
      <c r="T51" s="5"/>
    </row>
    <row r="52" spans="1:20" x14ac:dyDescent="0.2">
      <c r="A52" s="51"/>
      <c r="B52" s="39">
        <v>47</v>
      </c>
      <c r="C52" s="54">
        <v>1754</v>
      </c>
      <c r="D52" s="54">
        <v>1309.335554</v>
      </c>
      <c r="E52" s="39">
        <v>75.298732999999999</v>
      </c>
      <c r="F52" s="39">
        <v>1012.610732</v>
      </c>
      <c r="G52" s="39">
        <v>55.967979999999997</v>
      </c>
      <c r="H52" s="55">
        <v>162.05605499999999</v>
      </c>
      <c r="I52" s="39">
        <v>1234</v>
      </c>
      <c r="J52" s="39">
        <v>225</v>
      </c>
      <c r="K52" s="40">
        <v>42</v>
      </c>
      <c r="L52" s="40">
        <f t="shared" si="0"/>
        <v>967</v>
      </c>
      <c r="M52" s="56">
        <v>1070</v>
      </c>
      <c r="N52" s="40">
        <v>181</v>
      </c>
      <c r="O52" s="40">
        <v>34</v>
      </c>
      <c r="P52" s="52">
        <f t="shared" si="1"/>
        <v>855</v>
      </c>
      <c r="Q52" s="5"/>
      <c r="R52" s="5"/>
      <c r="S52" s="5"/>
      <c r="T52" s="5"/>
    </row>
    <row r="53" spans="1:20" x14ac:dyDescent="0.2">
      <c r="A53" s="51"/>
      <c r="B53" s="39">
        <v>48</v>
      </c>
      <c r="C53" s="54">
        <v>3305</v>
      </c>
      <c r="D53" s="54">
        <v>1639.612224</v>
      </c>
      <c r="E53" s="39">
        <v>561.79361800000004</v>
      </c>
      <c r="F53" s="39">
        <v>863.323489</v>
      </c>
      <c r="G53" s="39">
        <v>114.83610899999999</v>
      </c>
      <c r="H53" s="55">
        <v>84.921059</v>
      </c>
      <c r="I53" s="39">
        <v>1513</v>
      </c>
      <c r="J53" s="39">
        <v>505</v>
      </c>
      <c r="K53" s="40">
        <v>23</v>
      </c>
      <c r="L53" s="40">
        <f t="shared" si="0"/>
        <v>985</v>
      </c>
      <c r="M53" s="56">
        <v>1164</v>
      </c>
      <c r="N53" s="40">
        <v>331</v>
      </c>
      <c r="O53" s="40">
        <v>20</v>
      </c>
      <c r="P53" s="52">
        <f t="shared" si="1"/>
        <v>813</v>
      </c>
      <c r="Q53" s="5"/>
      <c r="R53" s="5"/>
      <c r="S53" s="5"/>
      <c r="T53" s="5"/>
    </row>
    <row r="54" spans="1:20" x14ac:dyDescent="0.2">
      <c r="A54" s="51"/>
      <c r="B54" s="39">
        <v>49</v>
      </c>
      <c r="C54" s="54">
        <v>226</v>
      </c>
      <c r="D54" s="54">
        <v>209.26537999999999</v>
      </c>
      <c r="E54" s="39">
        <v>11.958038</v>
      </c>
      <c r="F54" s="39">
        <v>190.85462999999999</v>
      </c>
      <c r="G54" s="39">
        <v>1.75</v>
      </c>
      <c r="H54" s="55">
        <v>3.6312820000000001</v>
      </c>
      <c r="I54" s="39">
        <v>194</v>
      </c>
      <c r="J54" s="39">
        <v>23</v>
      </c>
      <c r="K54" s="40">
        <v>2</v>
      </c>
      <c r="L54" s="40">
        <f t="shared" si="0"/>
        <v>169</v>
      </c>
      <c r="M54" s="56">
        <v>168</v>
      </c>
      <c r="N54" s="40">
        <v>16</v>
      </c>
      <c r="O54" s="40">
        <v>2</v>
      </c>
      <c r="P54" s="52">
        <f t="shared" si="1"/>
        <v>150</v>
      </c>
      <c r="Q54" s="5"/>
      <c r="R54" s="5"/>
      <c r="S54" s="5"/>
      <c r="T54" s="5"/>
    </row>
    <row r="55" spans="1:20" x14ac:dyDescent="0.2">
      <c r="A55" s="51"/>
      <c r="B55" s="39">
        <v>50</v>
      </c>
      <c r="C55" s="54">
        <v>975</v>
      </c>
      <c r="D55" s="54">
        <v>909.68535599999996</v>
      </c>
      <c r="E55" s="39">
        <v>168.184878</v>
      </c>
      <c r="F55" s="39">
        <v>689.648188</v>
      </c>
      <c r="G55" s="39">
        <v>20</v>
      </c>
      <c r="H55" s="55">
        <v>26.852305000000001</v>
      </c>
      <c r="I55" s="39">
        <v>696</v>
      </c>
      <c r="J55" s="39">
        <v>128</v>
      </c>
      <c r="K55" s="40">
        <v>6</v>
      </c>
      <c r="L55" s="40">
        <f t="shared" si="0"/>
        <v>562</v>
      </c>
      <c r="M55" s="56">
        <v>598</v>
      </c>
      <c r="N55" s="40">
        <v>98</v>
      </c>
      <c r="O55" s="40">
        <v>6</v>
      </c>
      <c r="P55" s="52">
        <f t="shared" si="1"/>
        <v>494</v>
      </c>
      <c r="Q55" s="5"/>
      <c r="R55" s="5"/>
      <c r="S55" s="5"/>
      <c r="T55" s="5"/>
    </row>
    <row r="56" spans="1:20" x14ac:dyDescent="0.2">
      <c r="A56" s="51"/>
      <c r="B56" s="39">
        <v>51</v>
      </c>
      <c r="C56" s="54">
        <v>1620</v>
      </c>
      <c r="D56" s="54">
        <v>1529.4519789999999</v>
      </c>
      <c r="E56" s="39">
        <v>155.903595</v>
      </c>
      <c r="F56" s="39">
        <v>1245.7535</v>
      </c>
      <c r="G56" s="39">
        <v>0</v>
      </c>
      <c r="H56" s="55">
        <v>102.794917</v>
      </c>
      <c r="I56" s="39">
        <v>1129</v>
      </c>
      <c r="J56" s="39">
        <v>142</v>
      </c>
      <c r="K56" s="40">
        <v>35</v>
      </c>
      <c r="L56" s="40">
        <f t="shared" si="0"/>
        <v>952</v>
      </c>
      <c r="M56" s="56">
        <v>988</v>
      </c>
      <c r="N56" s="40">
        <v>111</v>
      </c>
      <c r="O56" s="40">
        <v>27</v>
      </c>
      <c r="P56" s="52">
        <f t="shared" si="1"/>
        <v>850</v>
      </c>
      <c r="Q56" s="5"/>
      <c r="R56" s="5"/>
      <c r="S56" s="5"/>
      <c r="T56" s="5"/>
    </row>
    <row r="57" spans="1:20" x14ac:dyDescent="0.2">
      <c r="A57" s="51"/>
      <c r="B57" s="39">
        <v>52</v>
      </c>
      <c r="C57" s="54">
        <v>932</v>
      </c>
      <c r="D57" s="54">
        <v>579.96455000000003</v>
      </c>
      <c r="E57" s="39">
        <v>224.25506200000001</v>
      </c>
      <c r="F57" s="39">
        <v>293.808877</v>
      </c>
      <c r="G57" s="39">
        <v>20.456887999999999</v>
      </c>
      <c r="H57" s="55">
        <v>35.616129999999998</v>
      </c>
      <c r="I57" s="39">
        <v>380</v>
      </c>
      <c r="J57" s="39">
        <v>122</v>
      </c>
      <c r="K57" s="40">
        <v>5</v>
      </c>
      <c r="L57" s="40">
        <f t="shared" si="0"/>
        <v>253</v>
      </c>
      <c r="M57" s="56">
        <v>272</v>
      </c>
      <c r="N57" s="40">
        <v>92</v>
      </c>
      <c r="O57" s="40">
        <v>3</v>
      </c>
      <c r="P57" s="52">
        <f t="shared" si="1"/>
        <v>177</v>
      </c>
      <c r="Q57" s="5"/>
      <c r="R57" s="5"/>
      <c r="S57" s="5"/>
      <c r="T57" s="5"/>
    </row>
    <row r="58" spans="1:20" x14ac:dyDescent="0.2">
      <c r="A58" s="51"/>
      <c r="B58" s="39">
        <v>53</v>
      </c>
      <c r="C58" s="54">
        <v>1206</v>
      </c>
      <c r="D58" s="54">
        <v>777.50788999999997</v>
      </c>
      <c r="E58" s="39">
        <v>51.797499999999999</v>
      </c>
      <c r="F58" s="39">
        <v>698.926692</v>
      </c>
      <c r="G58" s="39">
        <v>3.1690100000000001</v>
      </c>
      <c r="H58" s="55">
        <v>17.614701</v>
      </c>
      <c r="I58" s="39">
        <v>914</v>
      </c>
      <c r="J58" s="39">
        <v>82</v>
      </c>
      <c r="K58" s="40">
        <v>30</v>
      </c>
      <c r="L58" s="40">
        <f t="shared" si="0"/>
        <v>802</v>
      </c>
      <c r="M58" s="56">
        <v>815</v>
      </c>
      <c r="N58" s="40">
        <v>67</v>
      </c>
      <c r="O58" s="40">
        <v>25</v>
      </c>
      <c r="P58" s="52">
        <f t="shared" si="1"/>
        <v>723</v>
      </c>
      <c r="Q58" s="5"/>
      <c r="R58" s="5"/>
      <c r="S58" s="5"/>
      <c r="T58" s="5"/>
    </row>
    <row r="59" spans="1:20" x14ac:dyDescent="0.2">
      <c r="A59" s="51"/>
      <c r="B59" s="39">
        <v>54</v>
      </c>
      <c r="C59" s="54">
        <v>1017</v>
      </c>
      <c r="D59" s="54">
        <v>973.53613399999995</v>
      </c>
      <c r="E59" s="39">
        <v>115.98529600000001</v>
      </c>
      <c r="F59" s="39">
        <v>758.24049200000002</v>
      </c>
      <c r="G59" s="39">
        <v>0</v>
      </c>
      <c r="H59" s="55">
        <v>99.310342000000006</v>
      </c>
      <c r="I59" s="39">
        <v>584</v>
      </c>
      <c r="J59" s="39">
        <v>171</v>
      </c>
      <c r="K59" s="40">
        <v>8</v>
      </c>
      <c r="L59" s="40">
        <f t="shared" si="0"/>
        <v>405</v>
      </c>
      <c r="M59" s="56">
        <v>477</v>
      </c>
      <c r="N59" s="40">
        <v>136</v>
      </c>
      <c r="O59" s="40">
        <v>6</v>
      </c>
      <c r="P59" s="52">
        <f t="shared" si="1"/>
        <v>335</v>
      </c>
      <c r="Q59" s="5"/>
      <c r="R59" s="5"/>
      <c r="S59" s="5"/>
      <c r="T59" s="5"/>
    </row>
    <row r="60" spans="1:20" x14ac:dyDescent="0.2">
      <c r="A60" s="51"/>
      <c r="B60" s="39">
        <v>55</v>
      </c>
      <c r="C60" s="54">
        <v>2348</v>
      </c>
      <c r="D60" s="54">
        <v>1444.6479079999999</v>
      </c>
      <c r="E60" s="39">
        <v>439.98029600000001</v>
      </c>
      <c r="F60" s="39">
        <v>879.85045700000001</v>
      </c>
      <c r="G60" s="39">
        <v>11.831</v>
      </c>
      <c r="H60" s="55">
        <v>102.736178</v>
      </c>
      <c r="I60" s="39">
        <v>1248</v>
      </c>
      <c r="J60" s="39">
        <v>312</v>
      </c>
      <c r="K60" s="40">
        <v>44</v>
      </c>
      <c r="L60" s="40">
        <f t="shared" si="0"/>
        <v>892</v>
      </c>
      <c r="M60" s="56">
        <v>1009</v>
      </c>
      <c r="N60" s="40">
        <v>229</v>
      </c>
      <c r="O60" s="40">
        <v>38</v>
      </c>
      <c r="P60" s="52">
        <f t="shared" si="1"/>
        <v>742</v>
      </c>
      <c r="Q60" s="5"/>
      <c r="R60" s="5"/>
      <c r="S60" s="5"/>
      <c r="T60" s="5"/>
    </row>
    <row r="61" spans="1:20" x14ac:dyDescent="0.2">
      <c r="A61" s="51"/>
      <c r="B61" s="39">
        <v>56</v>
      </c>
      <c r="C61" s="54">
        <v>1308</v>
      </c>
      <c r="D61" s="54">
        <v>949.99998700000003</v>
      </c>
      <c r="E61" s="39">
        <v>155.00010499999999</v>
      </c>
      <c r="F61" s="39">
        <v>734.99989700000003</v>
      </c>
      <c r="G61" s="39">
        <v>30</v>
      </c>
      <c r="H61" s="55">
        <v>29.999998999999999</v>
      </c>
      <c r="I61" s="39">
        <v>1010</v>
      </c>
      <c r="J61" s="39">
        <v>109</v>
      </c>
      <c r="K61" s="40">
        <v>28</v>
      </c>
      <c r="L61" s="40">
        <f t="shared" si="0"/>
        <v>873</v>
      </c>
      <c r="M61" s="56">
        <v>911</v>
      </c>
      <c r="N61" s="40">
        <v>96</v>
      </c>
      <c r="O61" s="40">
        <v>27</v>
      </c>
      <c r="P61" s="52">
        <f t="shared" si="1"/>
        <v>788</v>
      </c>
      <c r="Q61" s="5"/>
      <c r="R61" s="5"/>
      <c r="S61" s="5"/>
      <c r="T61" s="5"/>
    </row>
    <row r="62" spans="1:20" x14ac:dyDescent="0.2">
      <c r="A62" s="51"/>
      <c r="B62" s="39">
        <v>57</v>
      </c>
      <c r="C62" s="54">
        <v>2945</v>
      </c>
      <c r="D62" s="54">
        <v>2031.5316290000001</v>
      </c>
      <c r="E62" s="39">
        <v>387.95078100000001</v>
      </c>
      <c r="F62" s="39">
        <v>1530.6299489999999</v>
      </c>
      <c r="G62" s="39">
        <v>0</v>
      </c>
      <c r="H62" s="55">
        <v>112.950934</v>
      </c>
      <c r="I62" s="39">
        <v>1865</v>
      </c>
      <c r="J62" s="39">
        <v>301</v>
      </c>
      <c r="K62" s="40">
        <v>79</v>
      </c>
      <c r="L62" s="40">
        <f t="shared" si="0"/>
        <v>1485</v>
      </c>
      <c r="M62" s="56">
        <v>1605</v>
      </c>
      <c r="N62" s="40">
        <v>236</v>
      </c>
      <c r="O62" s="40">
        <v>69</v>
      </c>
      <c r="P62" s="52">
        <f t="shared" si="1"/>
        <v>1300</v>
      </c>
      <c r="Q62" s="5"/>
      <c r="R62" s="5"/>
      <c r="S62" s="5"/>
      <c r="T62" s="5"/>
    </row>
    <row r="63" spans="1:20" x14ac:dyDescent="0.2">
      <c r="A63" s="51"/>
      <c r="B63" s="39">
        <v>58</v>
      </c>
      <c r="C63" s="54">
        <v>2485</v>
      </c>
      <c r="D63" s="54">
        <v>1876.4295850000001</v>
      </c>
      <c r="E63" s="39">
        <v>370.71315199999998</v>
      </c>
      <c r="F63" s="39">
        <v>1187.048949</v>
      </c>
      <c r="G63" s="39">
        <v>102.07902300000001</v>
      </c>
      <c r="H63" s="55">
        <v>214.150699</v>
      </c>
      <c r="I63" s="39">
        <v>1430</v>
      </c>
      <c r="J63" s="39">
        <v>262</v>
      </c>
      <c r="K63" s="40">
        <v>44</v>
      </c>
      <c r="L63" s="40">
        <f t="shared" si="0"/>
        <v>1124</v>
      </c>
      <c r="M63" s="56">
        <v>1230</v>
      </c>
      <c r="N63" s="40">
        <v>201</v>
      </c>
      <c r="O63" s="40">
        <v>41</v>
      </c>
      <c r="P63" s="52">
        <f t="shared" si="1"/>
        <v>988</v>
      </c>
      <c r="Q63" s="5"/>
      <c r="R63" s="5"/>
      <c r="S63" s="5"/>
      <c r="T63" s="5"/>
    </row>
    <row r="64" spans="1:20" x14ac:dyDescent="0.2">
      <c r="A64" s="51"/>
      <c r="B64" s="39">
        <v>59</v>
      </c>
      <c r="C64" s="54">
        <v>1631</v>
      </c>
      <c r="D64" s="54">
        <v>1189.465115</v>
      </c>
      <c r="E64" s="39">
        <v>124.422459</v>
      </c>
      <c r="F64" s="39">
        <v>1001.379404</v>
      </c>
      <c r="G64" s="39">
        <v>0</v>
      </c>
      <c r="H64" s="55">
        <v>63.663254000000002</v>
      </c>
      <c r="I64" s="39">
        <v>1093</v>
      </c>
      <c r="J64" s="39">
        <v>114</v>
      </c>
      <c r="K64" s="40">
        <v>47</v>
      </c>
      <c r="L64" s="40">
        <f t="shared" si="0"/>
        <v>932</v>
      </c>
      <c r="M64" s="56">
        <v>984</v>
      </c>
      <c r="N64" s="40">
        <v>98</v>
      </c>
      <c r="O64" s="40">
        <v>46</v>
      </c>
      <c r="P64" s="52">
        <f t="shared" si="1"/>
        <v>840</v>
      </c>
      <c r="Q64" s="5"/>
      <c r="R64" s="5"/>
      <c r="S64" s="5"/>
      <c r="T64" s="5"/>
    </row>
    <row r="65" spans="1:20" x14ac:dyDescent="0.2">
      <c r="A65" s="51"/>
      <c r="B65" s="39">
        <v>60</v>
      </c>
      <c r="C65" s="54">
        <v>1269</v>
      </c>
      <c r="D65" s="54">
        <v>811.53575999999998</v>
      </c>
      <c r="E65" s="39">
        <v>376.06502899999998</v>
      </c>
      <c r="F65" s="39">
        <v>357.76705099999998</v>
      </c>
      <c r="G65" s="39">
        <v>18.637567000000001</v>
      </c>
      <c r="H65" s="55">
        <v>49.283495000000002</v>
      </c>
      <c r="I65" s="39">
        <v>833</v>
      </c>
      <c r="J65" s="39">
        <v>299</v>
      </c>
      <c r="K65" s="40">
        <v>31</v>
      </c>
      <c r="L65" s="40">
        <f t="shared" si="0"/>
        <v>503</v>
      </c>
      <c r="M65" s="56">
        <v>646</v>
      </c>
      <c r="N65" s="40">
        <v>193</v>
      </c>
      <c r="O65" s="40">
        <v>27</v>
      </c>
      <c r="P65" s="52">
        <f t="shared" si="1"/>
        <v>426</v>
      </c>
      <c r="Q65" s="5"/>
      <c r="R65" s="5"/>
      <c r="S65" s="5"/>
      <c r="T65" s="5"/>
    </row>
    <row r="66" spans="1:20" x14ac:dyDescent="0.2">
      <c r="A66" s="51"/>
      <c r="B66" s="39">
        <v>61</v>
      </c>
      <c r="C66" s="54">
        <v>540</v>
      </c>
      <c r="D66" s="54">
        <v>547.57007099999998</v>
      </c>
      <c r="E66" s="39">
        <v>59.286743999999999</v>
      </c>
      <c r="F66" s="39">
        <v>362.95093300000002</v>
      </c>
      <c r="G66" s="39">
        <v>2.920779</v>
      </c>
      <c r="H66" s="55">
        <v>120.849407</v>
      </c>
      <c r="I66" s="39">
        <v>460</v>
      </c>
      <c r="J66" s="39">
        <v>56</v>
      </c>
      <c r="K66" s="40">
        <v>59</v>
      </c>
      <c r="L66" s="40">
        <f t="shared" si="0"/>
        <v>345</v>
      </c>
      <c r="M66" s="56">
        <v>408</v>
      </c>
      <c r="N66" s="40">
        <v>50</v>
      </c>
      <c r="O66" s="40">
        <v>52</v>
      </c>
      <c r="P66" s="52">
        <f t="shared" si="1"/>
        <v>306</v>
      </c>
      <c r="Q66" s="5"/>
      <c r="R66" s="5"/>
      <c r="S66" s="5"/>
      <c r="T66" s="5"/>
    </row>
    <row r="67" spans="1:20" x14ac:dyDescent="0.2">
      <c r="A67" s="51"/>
      <c r="B67" s="39">
        <v>62</v>
      </c>
      <c r="C67" s="54">
        <v>790</v>
      </c>
      <c r="D67" s="54">
        <v>756.43285800000001</v>
      </c>
      <c r="E67" s="39">
        <v>202.49632099999999</v>
      </c>
      <c r="F67" s="39">
        <v>372.61373200000003</v>
      </c>
      <c r="G67" s="39">
        <v>33.974730000000001</v>
      </c>
      <c r="H67" s="55">
        <v>143.91951399999999</v>
      </c>
      <c r="I67" s="39">
        <v>556</v>
      </c>
      <c r="J67" s="39">
        <v>75</v>
      </c>
      <c r="K67" s="40">
        <v>30</v>
      </c>
      <c r="L67" s="40">
        <f t="shared" si="0"/>
        <v>451</v>
      </c>
      <c r="M67" s="56">
        <v>489</v>
      </c>
      <c r="N67" s="40">
        <v>64</v>
      </c>
      <c r="O67" s="40">
        <v>22</v>
      </c>
      <c r="P67" s="52">
        <f t="shared" si="1"/>
        <v>403</v>
      </c>
      <c r="Q67" s="5"/>
      <c r="R67" s="5"/>
      <c r="S67" s="5"/>
      <c r="T67" s="5"/>
    </row>
    <row r="68" spans="1:20" x14ac:dyDescent="0.2">
      <c r="A68" s="51"/>
      <c r="B68" s="39">
        <v>63</v>
      </c>
      <c r="C68" s="54">
        <v>176</v>
      </c>
      <c r="D68" s="54">
        <v>124.434332</v>
      </c>
      <c r="E68" s="39">
        <v>24.698149000000001</v>
      </c>
      <c r="F68" s="39">
        <v>70.368162999999996</v>
      </c>
      <c r="G68" s="39">
        <v>1.7647060000000001</v>
      </c>
      <c r="H68" s="55">
        <v>27.603314000000001</v>
      </c>
      <c r="I68" s="39">
        <v>155</v>
      </c>
      <c r="J68" s="39">
        <v>29</v>
      </c>
      <c r="K68" s="40">
        <v>6</v>
      </c>
      <c r="L68" s="40">
        <f t="shared" si="0"/>
        <v>120</v>
      </c>
      <c r="M68" s="56">
        <v>136</v>
      </c>
      <c r="N68" s="40">
        <v>27</v>
      </c>
      <c r="O68" s="40">
        <v>5</v>
      </c>
      <c r="P68" s="52">
        <f t="shared" si="1"/>
        <v>104</v>
      </c>
      <c r="Q68" s="5"/>
      <c r="R68" s="5"/>
      <c r="S68" s="5"/>
      <c r="T68" s="5"/>
    </row>
    <row r="69" spans="1:20" x14ac:dyDescent="0.2">
      <c r="A69" s="51"/>
      <c r="B69" s="39">
        <v>64</v>
      </c>
      <c r="C69" s="54">
        <v>963</v>
      </c>
      <c r="D69" s="54">
        <v>898.22190699999999</v>
      </c>
      <c r="E69" s="39">
        <v>122.597528</v>
      </c>
      <c r="F69" s="39">
        <v>712.05876000000001</v>
      </c>
      <c r="G69" s="39">
        <v>21.175373</v>
      </c>
      <c r="H69" s="55">
        <v>36.581395999999998</v>
      </c>
      <c r="I69" s="39">
        <v>729</v>
      </c>
      <c r="J69" s="39">
        <v>126</v>
      </c>
      <c r="K69" s="40">
        <v>18</v>
      </c>
      <c r="L69" s="40">
        <f t="shared" si="0"/>
        <v>585</v>
      </c>
      <c r="M69" s="56">
        <v>628</v>
      </c>
      <c r="N69" s="40">
        <v>105</v>
      </c>
      <c r="O69" s="40">
        <v>11</v>
      </c>
      <c r="P69" s="52">
        <f t="shared" si="1"/>
        <v>512</v>
      </c>
      <c r="Q69" s="5"/>
      <c r="R69" s="5"/>
      <c r="S69" s="5"/>
      <c r="T69" s="5"/>
    </row>
    <row r="70" spans="1:20" x14ac:dyDescent="0.2">
      <c r="G70" s="36"/>
      <c r="H70" s="41"/>
      <c r="L70" s="36"/>
      <c r="Q70" s="5"/>
      <c r="R70" s="5"/>
      <c r="S70" s="5"/>
      <c r="T70" s="5"/>
    </row>
    <row r="71" spans="1:20" x14ac:dyDescent="0.2">
      <c r="B71" s="40"/>
      <c r="C71" s="40">
        <f t="shared" ref="C71:P71" si="2">SUM(C6:C70)</f>
        <v>98714</v>
      </c>
      <c r="D71" s="40">
        <f t="shared" si="2"/>
        <v>64780.371427999999</v>
      </c>
      <c r="E71" s="40">
        <f t="shared" si="2"/>
        <v>25066.508524000008</v>
      </c>
      <c r="F71" s="40">
        <f t="shared" si="2"/>
        <v>33204.491035999999</v>
      </c>
      <c r="G71" s="40">
        <f t="shared" si="2"/>
        <v>2359.8987810000003</v>
      </c>
      <c r="H71" s="40">
        <f t="shared" si="2"/>
        <v>3561.2166390000007</v>
      </c>
      <c r="I71" s="40">
        <f t="shared" si="2"/>
        <v>50599</v>
      </c>
      <c r="J71" s="40">
        <f t="shared" si="2"/>
        <v>17135</v>
      </c>
      <c r="K71" s="40">
        <f t="shared" si="2"/>
        <v>1311</v>
      </c>
      <c r="L71" s="40">
        <f t="shared" si="2"/>
        <v>32153</v>
      </c>
      <c r="M71" s="40">
        <f t="shared" si="2"/>
        <v>40391</v>
      </c>
      <c r="N71" s="40">
        <f t="shared" si="2"/>
        <v>12113</v>
      </c>
      <c r="O71" s="40">
        <f t="shared" si="2"/>
        <v>1064</v>
      </c>
      <c r="P71" s="40">
        <f t="shared" si="2"/>
        <v>27214</v>
      </c>
      <c r="Q71" s="5"/>
      <c r="R71" s="5"/>
      <c r="S71" s="5"/>
      <c r="T71" s="5"/>
    </row>
  </sheetData>
  <sheetProtection sheet="1" selectLockedCells="1"/>
  <protectedRanges>
    <protectedRange sqref="A6:A69" name="Range1"/>
  </protectedRanges>
  <mergeCells count="5">
    <mergeCell ref="D4:H4"/>
    <mergeCell ref="M4:P4"/>
    <mergeCell ref="I4:L4"/>
    <mergeCell ref="C4:C5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tabSelected="1" zoomScaleNormal="100" workbookViewId="0">
      <selection activeCell="A25" sqref="A25:N30"/>
    </sheetView>
  </sheetViews>
  <sheetFormatPr defaultColWidth="9.140625" defaultRowHeight="12.75" x14ac:dyDescent="0.2"/>
  <cols>
    <col min="1" max="1" width="11.5703125" style="45" customWidth="1"/>
    <col min="2" max="2" width="13.7109375" style="45" customWidth="1"/>
    <col min="3" max="4" width="6.28515625" style="45" bestFit="1" customWidth="1"/>
    <col min="5" max="6" width="6.28515625" style="45" customWidth="1"/>
    <col min="7" max="7" width="10.140625" style="45" bestFit="1" customWidth="1"/>
    <col min="8" max="8" width="8" style="45" bestFit="1" customWidth="1"/>
    <col min="9" max="10" width="8" style="45" customWidth="1"/>
    <col min="11" max="11" width="10.85546875" style="45" bestFit="1" customWidth="1"/>
    <col min="12" max="12" width="8" style="45" bestFit="1" customWidth="1"/>
    <col min="13" max="13" width="10.140625" style="45" bestFit="1" customWidth="1"/>
    <col min="14" max="14" width="6.42578125" style="45" bestFit="1" customWidth="1"/>
    <col min="15" max="15" width="9.140625" style="45" bestFit="1" customWidth="1"/>
    <col min="16" max="16" width="7.42578125" style="45" bestFit="1" customWidth="1"/>
    <col min="17" max="17" width="6.85546875" style="45" bestFit="1" customWidth="1"/>
    <col min="18" max="18" width="5.42578125" style="45" bestFit="1" customWidth="1"/>
    <col min="19" max="16384" width="9.140625" style="45"/>
  </cols>
  <sheetData>
    <row r="1" spans="1:16" s="48" customFormat="1" ht="15.75" x14ac:dyDescent="0.25">
      <c r="A1" s="47" t="s">
        <v>0</v>
      </c>
      <c r="B1" s="47"/>
      <c r="F1" s="49" t="s">
        <v>28</v>
      </c>
      <c r="G1" s="67">
        <f>H8/4</f>
        <v>24678.5</v>
      </c>
    </row>
    <row r="2" spans="1:16" s="48" customFormat="1" ht="15" x14ac:dyDescent="0.25">
      <c r="A2" s="47" t="s">
        <v>53</v>
      </c>
      <c r="B2" s="47"/>
    </row>
    <row r="3" spans="1:16" s="48" customFormat="1" ht="15" x14ac:dyDescent="0.25">
      <c r="A3" s="75" t="s">
        <v>1</v>
      </c>
      <c r="B3" s="75"/>
      <c r="C3" s="75"/>
      <c r="D3" s="75"/>
      <c r="E3" s="75"/>
      <c r="F3" s="75"/>
    </row>
    <row r="4" spans="1:16" s="48" customFormat="1" ht="15" x14ac:dyDescent="0.25">
      <c r="A4" s="75"/>
      <c r="B4" s="75"/>
      <c r="C4" s="75"/>
      <c r="D4" s="75"/>
      <c r="E4" s="75"/>
      <c r="F4" s="75"/>
    </row>
    <row r="5" spans="1:16" ht="13.5" thickBot="1" x14ac:dyDescent="0.25">
      <c r="A5" s="46"/>
      <c r="B5" s="46"/>
      <c r="C5" s="46"/>
      <c r="D5" s="46"/>
      <c r="E5" s="46"/>
      <c r="F5" s="46"/>
    </row>
    <row r="6" spans="1:16" ht="13.5" thickBot="1" x14ac:dyDescent="0.25">
      <c r="C6" s="82" t="s">
        <v>25</v>
      </c>
      <c r="D6" s="83"/>
      <c r="E6" s="83"/>
      <c r="F6" s="83"/>
      <c r="G6" s="83"/>
      <c r="H6" s="84"/>
      <c r="I6" s="82" t="s">
        <v>27</v>
      </c>
      <c r="J6" s="83"/>
      <c r="K6" s="83"/>
      <c r="L6" s="83"/>
      <c r="M6" s="83"/>
      <c r="N6" s="84"/>
    </row>
    <row r="7" spans="1:16" ht="13.5" thickBot="1" x14ac:dyDescent="0.25">
      <c r="A7" s="6" t="s">
        <v>24</v>
      </c>
      <c r="B7" s="6" t="s">
        <v>23</v>
      </c>
      <c r="C7" s="28">
        <v>1</v>
      </c>
      <c r="D7" s="29">
        <v>2</v>
      </c>
      <c r="E7" s="29">
        <v>3</v>
      </c>
      <c r="F7" s="29">
        <v>4</v>
      </c>
      <c r="G7" s="30" t="s">
        <v>2</v>
      </c>
      <c r="H7" s="30" t="s">
        <v>3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2</v>
      </c>
      <c r="N7" s="30" t="s">
        <v>3</v>
      </c>
    </row>
    <row r="8" spans="1:16" ht="12.75" customHeight="1" x14ac:dyDescent="0.2">
      <c r="A8" s="80" t="s">
        <v>46</v>
      </c>
      <c r="B8" s="31" t="s">
        <v>15</v>
      </c>
      <c r="C8" s="8">
        <f>SUMIF(Assignments!$A$6:$A$69,"=1",Assignments!$C$6:$C$69)</f>
        <v>0</v>
      </c>
      <c r="D8" s="9">
        <f>SUMIF(Assignments!$A$6:$A$69,"=2",Assignments!$C$6:$C$69)</f>
        <v>0</v>
      </c>
      <c r="E8" s="9">
        <f>SUMIF(Assignments!$A$6:$A$69,"=3",Assignments!$C$6:$C$69)</f>
        <v>0</v>
      </c>
      <c r="F8" s="9">
        <f>SUMIF(Assignments!$A$6:$A$69,"=4",Assignments!$C$6:$C$69)</f>
        <v>0</v>
      </c>
      <c r="G8" s="10">
        <f>H8-SUM(C8:F8)</f>
        <v>98714</v>
      </c>
      <c r="H8" s="10">
        <f>Assignments!C71</f>
        <v>98714</v>
      </c>
      <c r="I8" s="11"/>
      <c r="J8" s="12"/>
      <c r="K8" s="12"/>
      <c r="L8" s="12"/>
      <c r="M8" s="42"/>
      <c r="N8" s="13"/>
      <c r="P8" s="7"/>
    </row>
    <row r="9" spans="1:16" ht="26.25" thickBot="1" x14ac:dyDescent="0.25">
      <c r="A9" s="81"/>
      <c r="B9" s="32" t="s">
        <v>26</v>
      </c>
      <c r="C9" s="14">
        <f>C8-$G$1</f>
        <v>-24678.5</v>
      </c>
      <c r="D9" s="15">
        <f>D8-$G$1</f>
        <v>-24678.5</v>
      </c>
      <c r="E9" s="15">
        <f>E8-$G$1</f>
        <v>-24678.5</v>
      </c>
      <c r="F9" s="15">
        <f>F8-$G$1</f>
        <v>-24678.5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3"/>
      <c r="N9" s="27">
        <f>H9/$G$1</f>
        <v>0</v>
      </c>
      <c r="P9" s="7"/>
    </row>
    <row r="10" spans="1:16" x14ac:dyDescent="0.2">
      <c r="A10" s="77" t="s">
        <v>18</v>
      </c>
      <c r="B10" s="31" t="s">
        <v>16</v>
      </c>
      <c r="C10" s="8">
        <f>SUMIF(Assignments!$A$6:$A$69,"=1",Assignments!$D$6:$D$69)</f>
        <v>0</v>
      </c>
      <c r="D10" s="9">
        <f>SUMIF(Assignments!$A$6:$A$69,"=2",Assignments!$D$6:$D$69)</f>
        <v>0</v>
      </c>
      <c r="E10" s="9">
        <f>SUMIF(Assignments!$A$6:$A$69,"=3",Assignments!$D$6:$D$69)</f>
        <v>0</v>
      </c>
      <c r="F10" s="9">
        <f>SUMIF(Assignments!$A$6:$A$69,"=4",Assignments!$D$6:$D$69)</f>
        <v>0</v>
      </c>
      <c r="G10" s="10">
        <f>H10-SUM(C10:F10)</f>
        <v>64780.371427999999</v>
      </c>
      <c r="H10" s="10">
        <v>64780.371427999999</v>
      </c>
      <c r="I10" s="11"/>
      <c r="J10" s="12"/>
      <c r="K10" s="12"/>
      <c r="L10" s="12"/>
      <c r="M10" s="44"/>
      <c r="N10" s="26"/>
      <c r="P10" s="7"/>
    </row>
    <row r="11" spans="1:16" x14ac:dyDescent="0.2">
      <c r="A11" s="78"/>
      <c r="B11" s="33" t="s">
        <v>20</v>
      </c>
      <c r="C11" s="14">
        <f>SUMIF(Assignments!$A$6:$A$69,"=1",Assignments!$E$6:$E$69)</f>
        <v>0</v>
      </c>
      <c r="D11" s="15">
        <f>SUMIF(Assignments!$A$6:$A$69,"=2",Assignments!$E$6:$E$69)</f>
        <v>0</v>
      </c>
      <c r="E11" s="15">
        <f>SUMIF(Assignments!$A$6:$A$69,"=3",Assignments!$E$6:$E$69)</f>
        <v>0</v>
      </c>
      <c r="F11" s="15">
        <f>SUMIF(Assignments!$A$6:$A$69,"=4",Assignments!$E$6:$E$69)</f>
        <v>0</v>
      </c>
      <c r="G11" s="16">
        <f t="shared" ref="G11:G22" si="0">H11-SUM(C11:F11)</f>
        <v>25066.508524000008</v>
      </c>
      <c r="H11" s="16">
        <v>25066.508524000008</v>
      </c>
      <c r="I11" s="17" t="e">
        <f t="shared" ref="I11:K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>F11/F$10</f>
        <v>#DIV/0!</v>
      </c>
      <c r="M11" s="43">
        <f>IF(G11&gt;0,G11/G$10,"")</f>
        <v>0.38694604509731972</v>
      </c>
      <c r="N11" s="19">
        <f>H11/H$10</f>
        <v>0.38694604509731972</v>
      </c>
      <c r="P11" s="7"/>
    </row>
    <row r="12" spans="1:16" x14ac:dyDescent="0.2">
      <c r="A12" s="78"/>
      <c r="B12" s="33" t="s">
        <v>21</v>
      </c>
      <c r="C12" s="14">
        <f>SUMIF(Assignments!$A$6:$A$69,"=1",Assignments!$F$6:$F$69)</f>
        <v>0</v>
      </c>
      <c r="D12" s="15">
        <f>SUMIF(Assignments!$A$6:$A$69,"=2",Assignments!$F$6:$F$69)</f>
        <v>0</v>
      </c>
      <c r="E12" s="15">
        <f>SUMIF(Assignments!$A$6:$A$69,"=3",Assignments!$F$6:$F$69)</f>
        <v>0</v>
      </c>
      <c r="F12" s="15">
        <f>SUMIF(Assignments!$A$6:$A$69,"=4",Assignments!$F$6:$F$69)</f>
        <v>0</v>
      </c>
      <c r="G12" s="16">
        <f t="shared" si="0"/>
        <v>33204.491035999999</v>
      </c>
      <c r="H12" s="16">
        <v>33204.491035999999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>F12/F$10</f>
        <v>#DIV/0!</v>
      </c>
      <c r="M12" s="43">
        <f t="shared" ref="M12:M14" si="2">IF(G12&gt;0,G12/G$10,"")</f>
        <v>0.51257024780886074</v>
      </c>
      <c r="N12" s="19">
        <f>H12/H$10</f>
        <v>0.51257024780886074</v>
      </c>
      <c r="P12" s="7"/>
    </row>
    <row r="13" spans="1:16" x14ac:dyDescent="0.2">
      <c r="A13" s="78"/>
      <c r="B13" s="33" t="s">
        <v>41</v>
      </c>
      <c r="C13" s="14">
        <f>SUMIF(Assignments!$A$6:$A$69,"=1",Assignments!$G$6:$G$69)</f>
        <v>0</v>
      </c>
      <c r="D13" s="15">
        <f>SUMIF(Assignments!$A$6:$A$69,"=2",Assignments!$G$6:$G$69)</f>
        <v>0</v>
      </c>
      <c r="E13" s="15">
        <f>SUMIF(Assignments!$A$6:$A$69,"=3",Assignments!$G$6:$G$69)</f>
        <v>0</v>
      </c>
      <c r="F13" s="15">
        <f>SUMIF(Assignments!$A$6:$A$69,"=4",Assignments!$G$6:$G$69)</f>
        <v>0</v>
      </c>
      <c r="G13" s="16">
        <f t="shared" si="0"/>
        <v>2359.8987810000003</v>
      </c>
      <c r="H13" s="16">
        <v>2359.8987810000003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>F13/F$10</f>
        <v>#DIV/0!</v>
      </c>
      <c r="M13" s="43">
        <f t="shared" si="2"/>
        <v>3.6429225843863905E-2</v>
      </c>
      <c r="N13" s="19">
        <f>H13/H$10</f>
        <v>3.6429225843863905E-2</v>
      </c>
      <c r="P13" s="7"/>
    </row>
    <row r="14" spans="1:16" ht="13.5" thickBot="1" x14ac:dyDescent="0.25">
      <c r="A14" s="78"/>
      <c r="B14" s="33" t="s">
        <v>22</v>
      </c>
      <c r="C14" s="14">
        <f>SUMIF(Assignments!$A$6:$A$69,"=1",Assignments!$H$6:$H$69)</f>
        <v>0</v>
      </c>
      <c r="D14" s="15">
        <f>SUMIF(Assignments!$A$6:$A$69,"=2",Assignments!$H$6:$H$69)</f>
        <v>0</v>
      </c>
      <c r="E14" s="15">
        <f>SUMIF(Assignments!$A$6:$A$69,"=3",Assignments!$H$6:$H$69)</f>
        <v>0</v>
      </c>
      <c r="F14" s="15">
        <f>SUMIF(Assignments!$A$6:$A$69,"=4",Assignments!$H$6:$H$69)</f>
        <v>0</v>
      </c>
      <c r="G14" s="16">
        <f t="shared" si="0"/>
        <v>3561.2166390000007</v>
      </c>
      <c r="H14" s="16">
        <v>3561.2166390000007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>F14/F$10</f>
        <v>#DIV/0!</v>
      </c>
      <c r="M14" s="35">
        <f t="shared" si="2"/>
        <v>5.4973698984701051E-2</v>
      </c>
      <c r="N14" s="19">
        <f>H14/H$10</f>
        <v>5.4973698984701051E-2</v>
      </c>
      <c r="P14" s="7"/>
    </row>
    <row r="15" spans="1:16" x14ac:dyDescent="0.2">
      <c r="A15" s="77" t="s">
        <v>47</v>
      </c>
      <c r="B15" s="31" t="s">
        <v>29</v>
      </c>
      <c r="C15" s="8">
        <f>SUMIF(Assignments!$A$6:$A$69,"=1",Assignments!$I$6:$I$69)</f>
        <v>0</v>
      </c>
      <c r="D15" s="9">
        <f>SUMIF(Assignments!$A$6:$A$69,"=2",Assignments!$I$6:$I$69)</f>
        <v>0</v>
      </c>
      <c r="E15" s="9">
        <f>SUMIF(Assignments!$A$6:$A$69,"=3",Assignments!$I$6:$I$69)</f>
        <v>0</v>
      </c>
      <c r="F15" s="9">
        <f>SUMIF(Assignments!$A$6:$A$69,"=4",Assignments!$I$6:$I$69)</f>
        <v>0</v>
      </c>
      <c r="G15" s="10">
        <f t="shared" si="0"/>
        <v>50599</v>
      </c>
      <c r="H15" s="10">
        <v>50599</v>
      </c>
      <c r="I15" s="11"/>
      <c r="J15" s="12"/>
      <c r="K15" s="12"/>
      <c r="L15" s="12"/>
      <c r="M15" s="43"/>
      <c r="N15" s="26"/>
      <c r="P15" s="7"/>
    </row>
    <row r="16" spans="1:16" x14ac:dyDescent="0.2">
      <c r="A16" s="78"/>
      <c r="B16" s="33" t="s">
        <v>31</v>
      </c>
      <c r="C16" s="14">
        <f>SUMIF(Assignments!$A$6:$A$69,"=1",Assignments!$J$6:$J$69)</f>
        <v>0</v>
      </c>
      <c r="D16" s="15">
        <f>SUMIF(Assignments!$A$6:$A$69,"=2",Assignments!$J$6:$J$69)</f>
        <v>0</v>
      </c>
      <c r="E16" s="15">
        <f>SUMIF(Assignments!$A$6:$A$69,"=3",Assignments!$J$6:$J$69)</f>
        <v>0</v>
      </c>
      <c r="F16" s="15">
        <f>SUMIF(Assignments!$A$6:$A$69,"=4",Assignments!$J$6:$J$69)</f>
        <v>0</v>
      </c>
      <c r="G16" s="16">
        <f t="shared" si="0"/>
        <v>17135</v>
      </c>
      <c r="H16" s="16">
        <v>17135</v>
      </c>
      <c r="I16" s="17" t="e">
        <f t="shared" ref="I16:K18" si="3">C16/C$15</f>
        <v>#DIV/0!</v>
      </c>
      <c r="J16" s="18" t="e">
        <f t="shared" si="3"/>
        <v>#DIV/0!</v>
      </c>
      <c r="K16" s="18" t="e">
        <f t="shared" si="3"/>
        <v>#DIV/0!</v>
      </c>
      <c r="L16" s="18" t="e">
        <f>F16/F$15</f>
        <v>#DIV/0!</v>
      </c>
      <c r="M16" s="43">
        <f>IF(G16&gt;0,G16/G$15,"")</f>
        <v>0.33864305618688118</v>
      </c>
      <c r="N16" s="19">
        <f>H16/H$15</f>
        <v>0.33864305618688118</v>
      </c>
      <c r="P16" s="7"/>
    </row>
    <row r="17" spans="1:16" x14ac:dyDescent="0.2">
      <c r="A17" s="78"/>
      <c r="B17" s="33" t="s">
        <v>17</v>
      </c>
      <c r="C17" s="14">
        <f>SUMIF(Assignments!$A$6:$A$69,"=1",Assignments!$K$6:$K$69)</f>
        <v>0</v>
      </c>
      <c r="D17" s="15">
        <f>SUMIF(Assignments!$A$6:$A$69,"=2",Assignments!$K$6:$K$69)</f>
        <v>0</v>
      </c>
      <c r="E17" s="15">
        <f>SUMIF(Assignments!$A$6:$A$69,"=3",Assignments!$K$6:$K$69)</f>
        <v>0</v>
      </c>
      <c r="F17" s="15">
        <f>SUMIF(Assignments!$A$6:$A$69,"=4",Assignments!$K$6:$K$69)</f>
        <v>0</v>
      </c>
      <c r="G17" s="16">
        <f t="shared" si="0"/>
        <v>1311</v>
      </c>
      <c r="H17" s="16">
        <v>1311</v>
      </c>
      <c r="I17" s="17" t="e">
        <f t="shared" si="3"/>
        <v>#DIV/0!</v>
      </c>
      <c r="J17" s="18" t="e">
        <f t="shared" si="3"/>
        <v>#DIV/0!</v>
      </c>
      <c r="K17" s="18" t="e">
        <f t="shared" si="3"/>
        <v>#DIV/0!</v>
      </c>
      <c r="L17" s="18" t="e">
        <f>F17/F$15</f>
        <v>#DIV/0!</v>
      </c>
      <c r="M17" s="43">
        <f t="shared" ref="M17:M18" si="4">IF(G17&gt;0,G17/G$15,"")</f>
        <v>2.590960295658017E-2</v>
      </c>
      <c r="N17" s="19">
        <f>H17/H$15</f>
        <v>2.590960295658017E-2</v>
      </c>
      <c r="P17" s="7"/>
    </row>
    <row r="18" spans="1:16" ht="13.5" thickBot="1" x14ac:dyDescent="0.25">
      <c r="A18" s="79"/>
      <c r="B18" s="34" t="s">
        <v>42</v>
      </c>
      <c r="C18" s="20">
        <f>SUMIF(Assignments!$A$6:$A$69,"=1",Assignments!$L$6:$L$69)</f>
        <v>0</v>
      </c>
      <c r="D18" s="21">
        <f>SUMIF(Assignments!$A$6:$A$69,"=2",Assignments!$L$6:$L$69)</f>
        <v>0</v>
      </c>
      <c r="E18" s="21">
        <f>SUMIF(Assignments!$A$6:$A$69,"=3",Assignments!$L$6:$L$69)</f>
        <v>0</v>
      </c>
      <c r="F18" s="21">
        <f>SUMIF(Assignments!$A$6:$A$69,"=4",Assignments!$L$6:$L$69)</f>
        <v>0</v>
      </c>
      <c r="G18" s="22">
        <f t="shared" si="0"/>
        <v>32153</v>
      </c>
      <c r="H18" s="22">
        <v>32153</v>
      </c>
      <c r="I18" s="23" t="e">
        <f t="shared" si="3"/>
        <v>#DIV/0!</v>
      </c>
      <c r="J18" s="24" t="e">
        <f t="shared" si="3"/>
        <v>#DIV/0!</v>
      </c>
      <c r="K18" s="24" t="e">
        <f t="shared" si="3"/>
        <v>#DIV/0!</v>
      </c>
      <c r="L18" s="24" t="e">
        <f>F18/F$15</f>
        <v>#DIV/0!</v>
      </c>
      <c r="M18" s="43">
        <f t="shared" si="4"/>
        <v>0.63544734085653864</v>
      </c>
      <c r="N18" s="25">
        <f>H18/H$15</f>
        <v>0.63544734085653864</v>
      </c>
      <c r="P18" s="7"/>
    </row>
    <row r="19" spans="1:16" x14ac:dyDescent="0.2">
      <c r="A19" s="77" t="s">
        <v>48</v>
      </c>
      <c r="B19" s="31" t="s">
        <v>30</v>
      </c>
      <c r="C19" s="8">
        <f>SUMIF(Assignments!$A$6:$A$69,"=1",Assignments!$M$6:$M$69)</f>
        <v>0</v>
      </c>
      <c r="D19" s="9">
        <f>SUMIF(Assignments!$A$6:$A$69,"=2",Assignments!$M$6:$M$69)</f>
        <v>0</v>
      </c>
      <c r="E19" s="9">
        <f>SUMIF(Assignments!$A$6:$A$69,"=3",Assignments!$M$6:$M$69)</f>
        <v>0</v>
      </c>
      <c r="F19" s="9">
        <f>SUMIF(Assignments!$A$6:$A$69,"=4",Assignments!$M$6:$M$69)</f>
        <v>0</v>
      </c>
      <c r="G19" s="10">
        <f t="shared" si="0"/>
        <v>40391</v>
      </c>
      <c r="H19" s="10">
        <v>40391</v>
      </c>
      <c r="I19" s="11"/>
      <c r="J19" s="12"/>
      <c r="K19" s="12"/>
      <c r="L19" s="12"/>
      <c r="M19" s="44"/>
      <c r="N19" s="26"/>
      <c r="P19" s="7"/>
    </row>
    <row r="20" spans="1:16" x14ac:dyDescent="0.2">
      <c r="A20" s="78"/>
      <c r="B20" s="33" t="s">
        <v>31</v>
      </c>
      <c r="C20" s="14">
        <f>SUMIF(Assignments!$A$6:$A$69,"=1",Assignments!$N$6:$N$69)</f>
        <v>0</v>
      </c>
      <c r="D20" s="15">
        <f>SUMIF(Assignments!$A$6:$A$69,"=2",Assignments!$N$6:$N$69)</f>
        <v>0</v>
      </c>
      <c r="E20" s="15">
        <f>SUMIF(Assignments!$A$6:$A$69,"=3",Assignments!$N$6:$N$69)</f>
        <v>0</v>
      </c>
      <c r="F20" s="15">
        <f>SUMIF(Assignments!$A$6:$A$69,"=4",Assignments!$N$6:$N$69)</f>
        <v>0</v>
      </c>
      <c r="G20" s="16">
        <f t="shared" si="0"/>
        <v>12113</v>
      </c>
      <c r="H20" s="16">
        <v>12113</v>
      </c>
      <c r="I20" s="17" t="e">
        <f t="shared" ref="I20:K22" si="5">C20/C$19</f>
        <v>#DIV/0!</v>
      </c>
      <c r="J20" s="18" t="e">
        <f t="shared" si="5"/>
        <v>#DIV/0!</v>
      </c>
      <c r="K20" s="18" t="e">
        <f t="shared" si="5"/>
        <v>#DIV/0!</v>
      </c>
      <c r="L20" s="18" t="e">
        <f>F20/F$19</f>
        <v>#DIV/0!</v>
      </c>
      <c r="M20" s="43">
        <f>IF(G20&gt;0,G20/G$19,"")</f>
        <v>0.29989354064024165</v>
      </c>
      <c r="N20" s="19">
        <f>H20/H$19</f>
        <v>0.29989354064024165</v>
      </c>
      <c r="P20" s="7"/>
    </row>
    <row r="21" spans="1:16" x14ac:dyDescent="0.2">
      <c r="A21" s="78"/>
      <c r="B21" s="33" t="s">
        <v>17</v>
      </c>
      <c r="C21" s="14">
        <f>SUMIF(Assignments!$A$6:$A$69,"=1",Assignments!$O$6:$O$69)</f>
        <v>0</v>
      </c>
      <c r="D21" s="15">
        <f>SUMIF(Assignments!$A$6:$A$69,"=2",Assignments!$O$6:$O$69)</f>
        <v>0</v>
      </c>
      <c r="E21" s="15">
        <f>SUMIF(Assignments!$A$6:$A$69,"=3",Assignments!$O$6:$O$69)</f>
        <v>0</v>
      </c>
      <c r="F21" s="15">
        <f>SUMIF(Assignments!$A$6:$A$69,"=4",Assignments!$O$6:$O$69)</f>
        <v>0</v>
      </c>
      <c r="G21" s="16">
        <f t="shared" si="0"/>
        <v>1064</v>
      </c>
      <c r="H21" s="16">
        <v>1064</v>
      </c>
      <c r="I21" s="17" t="e">
        <f t="shared" si="5"/>
        <v>#DIV/0!</v>
      </c>
      <c r="J21" s="18" t="e">
        <f t="shared" si="5"/>
        <v>#DIV/0!</v>
      </c>
      <c r="K21" s="18" t="e">
        <f t="shared" si="5"/>
        <v>#DIV/0!</v>
      </c>
      <c r="L21" s="18" t="e">
        <f>F21/F$19</f>
        <v>#DIV/0!</v>
      </c>
      <c r="M21" s="43">
        <f t="shared" ref="M21:M22" si="6">IF(G21&gt;0,G21/G$19,"")</f>
        <v>2.6342502042534226E-2</v>
      </c>
      <c r="N21" s="19">
        <f>H21/H$19</f>
        <v>2.6342502042534226E-2</v>
      </c>
      <c r="P21" s="7"/>
    </row>
    <row r="22" spans="1:16" ht="13.5" thickBot="1" x14ac:dyDescent="0.25">
      <c r="A22" s="79"/>
      <c r="B22" s="34" t="s">
        <v>42</v>
      </c>
      <c r="C22" s="20">
        <f>SUMIF(Assignments!$A$6:$A$69,"=1",Assignments!$P$6:$P$69)</f>
        <v>0</v>
      </c>
      <c r="D22" s="21">
        <f>SUMIF(Assignments!$A$6:$A$69,"=2",Assignments!$P$6:$P$69)</f>
        <v>0</v>
      </c>
      <c r="E22" s="21">
        <f>SUMIF(Assignments!$A$6:$A$69,"=3",Assignments!$P$6:$P$69)</f>
        <v>0</v>
      </c>
      <c r="F22" s="21">
        <f>SUMIF(Assignments!$A$6:$A$69,"=4",Assignments!$P$6:$P$69)</f>
        <v>0</v>
      </c>
      <c r="G22" s="22">
        <f t="shared" si="0"/>
        <v>27214</v>
      </c>
      <c r="H22" s="22">
        <v>27214</v>
      </c>
      <c r="I22" s="23" t="e">
        <f t="shared" si="5"/>
        <v>#DIV/0!</v>
      </c>
      <c r="J22" s="24" t="e">
        <f t="shared" si="5"/>
        <v>#DIV/0!</v>
      </c>
      <c r="K22" s="24" t="e">
        <f t="shared" si="5"/>
        <v>#DIV/0!</v>
      </c>
      <c r="L22" s="24" t="e">
        <f>F22/F$19</f>
        <v>#DIV/0!</v>
      </c>
      <c r="M22" s="35">
        <f t="shared" si="6"/>
        <v>0.67376395731722416</v>
      </c>
      <c r="N22" s="25">
        <f>H22/H$19</f>
        <v>0.67376395731722416</v>
      </c>
      <c r="P22" s="7"/>
    </row>
    <row r="23" spans="1:1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6" ht="15.75" x14ac:dyDescent="0.25">
      <c r="A24" s="1" t="s">
        <v>36</v>
      </c>
    </row>
    <row r="25" spans="1:16" x14ac:dyDescent="0.2">
      <c r="A25" s="76" t="s">
        <v>40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6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6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6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6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6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</sheetData>
  <sheetProtection sheet="1" selectLockedCells="1"/>
  <protectedRanges>
    <protectedRange sqref="A3:B3 C6:F6 I6:L6" name="Range1"/>
  </protectedRanges>
  <mergeCells count="8">
    <mergeCell ref="A3:F4"/>
    <mergeCell ref="A25:N30"/>
    <mergeCell ref="A15:A18"/>
    <mergeCell ref="A19:A22"/>
    <mergeCell ref="A10:A14"/>
    <mergeCell ref="A8:A9"/>
    <mergeCell ref="I6:N6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2021-11-22T00:28:04Z</dcterms:modified>
</cp:coreProperties>
</file>